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ДОГОВОРА 1 пол-е 2025\82\"/>
    </mc:Choice>
  </mc:AlternateContent>
  <xr:revisionPtr revIDLastSave="0" documentId="13_ncr:1_{C8602B61-4CDF-4726-90DF-F0AD4A704C73}" xr6:coauthVersionLast="36" xr6:coauthVersionMax="36" xr10:uidLastSave="{00000000-0000-0000-0000-000000000000}"/>
  <bookViews>
    <workbookView xWindow="0" yWindow="0" windowWidth="19200" windowHeight="6930" activeTab="3" xr2:uid="{00000000-000D-0000-FFFF-FFFF00000000}"/>
  </bookViews>
  <sheets>
    <sheet name="Данные" sheetId="6" r:id="rId1"/>
    <sheet name="анализ" sheetId="1" r:id="rId2"/>
    <sheet name="Характеристика" sheetId="4" r:id="rId3"/>
    <sheet name="Спецификация" sheetId="5" r:id="rId4"/>
  </sheets>
  <definedNames>
    <definedName name="_xlnm._FilterDatabase" localSheetId="2" hidden="1">Характеристика!$A$1:$C$52</definedName>
  </definedNames>
  <calcPr calcId="191029" refMode="R1C1"/>
</workbook>
</file>

<file path=xl/calcChain.xml><?xml version="1.0" encoding="utf-8"?>
<calcChain xmlns="http://schemas.openxmlformats.org/spreadsheetml/2006/main">
  <c r="C3" i="5" l="1"/>
  <c r="B4" i="1" l="1"/>
  <c r="B5" i="1"/>
  <c r="G7" i="5"/>
  <c r="A7" i="5"/>
  <c r="D14" i="1" l="1"/>
  <c r="C4" i="5" l="1"/>
  <c r="W8" i="1" l="1"/>
  <c r="G3" i="5" s="1"/>
  <c r="W9" i="1"/>
  <c r="G4" i="5" s="1"/>
  <c r="O8" i="1"/>
  <c r="O9" i="1"/>
  <c r="N8" i="1"/>
  <c r="N9" i="1"/>
  <c r="H8" i="1"/>
  <c r="H9" i="1"/>
  <c r="G8" i="1"/>
  <c r="G9" i="1"/>
  <c r="E8" i="1"/>
  <c r="E9" i="1"/>
  <c r="V55" i="6"/>
  <c r="W55" i="6"/>
  <c r="W56" i="6"/>
  <c r="W57" i="6"/>
  <c r="W58" i="6"/>
  <c r="W59" i="6"/>
  <c r="W60" i="6"/>
  <c r="W61" i="6"/>
  <c r="W62" i="6"/>
  <c r="W63" i="6"/>
  <c r="W64" i="6"/>
  <c r="W65" i="6"/>
  <c r="W66" i="6"/>
  <c r="V56" i="6"/>
  <c r="V57" i="6"/>
  <c r="V58" i="6"/>
  <c r="V59" i="6"/>
  <c r="V60" i="6"/>
  <c r="V61" i="6"/>
  <c r="V62" i="6"/>
  <c r="V63" i="6"/>
  <c r="V64" i="6"/>
  <c r="V65" i="6"/>
  <c r="V66" i="6"/>
  <c r="M16" i="6"/>
  <c r="M27" i="6"/>
  <c r="J27" i="6"/>
  <c r="M19" i="6"/>
  <c r="J19" i="6"/>
  <c r="J16" i="6"/>
  <c r="O32" i="6"/>
  <c r="O33" i="6"/>
  <c r="O34" i="6"/>
  <c r="O35" i="6"/>
  <c r="O36" i="6"/>
  <c r="O37" i="6"/>
  <c r="O38" i="6"/>
  <c r="O39" i="6"/>
  <c r="O40" i="6"/>
  <c r="O41" i="6"/>
  <c r="O42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M9" i="1" l="1"/>
  <c r="F9" i="1"/>
  <c r="P9" i="1" s="1"/>
  <c r="Q9" i="1" s="1"/>
  <c r="R9" i="1" s="1"/>
  <c r="I9" i="1"/>
  <c r="J9" i="1" s="1"/>
  <c r="K9" i="1" s="1"/>
  <c r="X66" i="6"/>
  <c r="X64" i="6"/>
  <c r="X62" i="6"/>
  <c r="X60" i="6"/>
  <c r="X58" i="6"/>
  <c r="X56" i="6"/>
  <c r="X55" i="6"/>
  <c r="M8" i="1"/>
  <c r="F8" i="1"/>
  <c r="L8" i="1" s="1"/>
  <c r="I8" i="1"/>
  <c r="J8" i="1" s="1"/>
  <c r="K8" i="1" s="1"/>
  <c r="T8" i="1"/>
  <c r="V8" i="1" s="1"/>
  <c r="X65" i="6"/>
  <c r="X63" i="6"/>
  <c r="X61" i="6"/>
  <c r="X59" i="6"/>
  <c r="X57" i="6"/>
  <c r="W7" i="6"/>
  <c r="V8" i="6"/>
  <c r="W9" i="6"/>
  <c r="V6" i="6"/>
  <c r="V7" i="6"/>
  <c r="S9" i="1" l="1"/>
  <c r="W6" i="6"/>
  <c r="L9" i="1"/>
  <c r="V52" i="6"/>
  <c r="V50" i="6"/>
  <c r="V48" i="6"/>
  <c r="V46" i="6"/>
  <c r="V44" i="6"/>
  <c r="V42" i="6"/>
  <c r="V36" i="6"/>
  <c r="V34" i="6"/>
  <c r="V32" i="6"/>
  <c r="V28" i="6"/>
  <c r="V22" i="6"/>
  <c r="V14" i="6"/>
  <c r="V49" i="6"/>
  <c r="V47" i="6"/>
  <c r="V45" i="6"/>
  <c r="V43" i="6"/>
  <c r="V41" i="6"/>
  <c r="V33" i="6"/>
  <c r="V31" i="6"/>
  <c r="V29" i="6"/>
  <c r="V27" i="6"/>
  <c r="V21" i="6"/>
  <c r="V19" i="6"/>
  <c r="C8" i="1"/>
  <c r="E3" i="5" s="1"/>
  <c r="H3" i="5" s="1"/>
  <c r="X8" i="1"/>
  <c r="P8" i="1"/>
  <c r="Q8" i="1" s="1"/>
  <c r="R8" i="1" s="1"/>
  <c r="S8" i="1" s="1"/>
  <c r="V54" i="6"/>
  <c r="V9" i="6"/>
  <c r="X9" i="6" s="1"/>
  <c r="V18" i="6"/>
  <c r="W8" i="6"/>
  <c r="X8" i="6" s="1"/>
  <c r="X6" i="6"/>
  <c r="X7" i="6"/>
  <c r="T9" i="1" l="1"/>
  <c r="V9" i="1" s="1"/>
  <c r="C9" i="1" s="1"/>
  <c r="E4" i="5" s="1"/>
  <c r="H4" i="5" s="1"/>
  <c r="J17" i="6"/>
  <c r="L16" i="6"/>
  <c r="J15" i="6"/>
  <c r="L15" i="6" s="1"/>
  <c r="J13" i="6"/>
  <c r="J11" i="6"/>
  <c r="J10" i="6"/>
  <c r="J9" i="6"/>
  <c r="J8" i="6"/>
  <c r="J7" i="6"/>
  <c r="J6" i="6"/>
  <c r="J20" i="6"/>
  <c r="L20" i="6" s="1"/>
  <c r="J21" i="6"/>
  <c r="L21" i="6" s="1"/>
  <c r="J22" i="6"/>
  <c r="L22" i="6" s="1"/>
  <c r="J26" i="6"/>
  <c r="L26" i="6" s="1"/>
  <c r="J25" i="6"/>
  <c r="L25" i="6" s="1"/>
  <c r="J24" i="6"/>
  <c r="L24" i="6" s="1"/>
  <c r="J23" i="6"/>
  <c r="L23" i="6" s="1"/>
  <c r="M23" i="6"/>
  <c r="O27" i="6"/>
  <c r="L27" i="6"/>
  <c r="M26" i="6"/>
  <c r="M25" i="6"/>
  <c r="M24" i="6"/>
  <c r="O24" i="6" s="1"/>
  <c r="M22" i="6"/>
  <c r="O22" i="6" s="1"/>
  <c r="M21" i="6"/>
  <c r="O21" i="6" s="1"/>
  <c r="M20" i="6"/>
  <c r="O20" i="6" s="1"/>
  <c r="O19" i="6"/>
  <c r="M18" i="6"/>
  <c r="M17" i="6"/>
  <c r="O17" i="6" s="1"/>
  <c r="O16" i="6"/>
  <c r="M15" i="6"/>
  <c r="O15" i="6" s="1"/>
  <c r="J12" i="6"/>
  <c r="L12" i="6" s="1"/>
  <c r="J14" i="6"/>
  <c r="L14" i="6" s="1"/>
  <c r="M14" i="6"/>
  <c r="O14" i="6" s="1"/>
  <c r="M13" i="6"/>
  <c r="O13" i="6" s="1"/>
  <c r="M12" i="6"/>
  <c r="O12" i="6" s="1"/>
  <c r="M11" i="6"/>
  <c r="O11" i="6" s="1"/>
  <c r="M10" i="6"/>
  <c r="M9" i="6"/>
  <c r="O9" i="6" s="1"/>
  <c r="M8" i="6"/>
  <c r="O8" i="6" s="1"/>
  <c r="M7" i="6"/>
  <c r="O7" i="6" s="1"/>
  <c r="M6" i="6"/>
  <c r="O31" i="6"/>
  <c r="O30" i="6"/>
  <c r="O29" i="6"/>
  <c r="O28" i="6"/>
  <c r="O26" i="6"/>
  <c r="O25" i="6"/>
  <c r="O23" i="6"/>
  <c r="O18" i="6"/>
  <c r="O10" i="6"/>
  <c r="O6" i="6"/>
  <c r="L28" i="6"/>
  <c r="L19" i="6"/>
  <c r="L18" i="6"/>
  <c r="K17" i="6"/>
  <c r="L17" i="6" s="1"/>
  <c r="L13" i="6"/>
  <c r="L11" i="6"/>
  <c r="L10" i="6"/>
  <c r="L9" i="6"/>
  <c r="L8" i="6"/>
  <c r="L7" i="6"/>
  <c r="L6" i="6"/>
  <c r="X9" i="1" l="1"/>
  <c r="V13" i="6" l="1"/>
  <c r="V40" i="6"/>
  <c r="V38" i="6"/>
  <c r="V26" i="6"/>
  <c r="V24" i="6"/>
  <c r="V20" i="6"/>
  <c r="V16" i="6"/>
  <c r="V11" i="6"/>
  <c r="W54" i="6"/>
  <c r="X54" i="6" s="1"/>
  <c r="W52" i="6"/>
  <c r="X52" i="6" s="1"/>
  <c r="W48" i="6"/>
  <c r="X48" i="6" s="1"/>
  <c r="W46" i="6"/>
  <c r="X46" i="6" s="1"/>
  <c r="W44" i="6"/>
  <c r="X44" i="6" s="1"/>
  <c r="W42" i="6"/>
  <c r="X42" i="6" s="1"/>
  <c r="W50" i="6"/>
  <c r="X50" i="6" s="1"/>
  <c r="W49" i="6"/>
  <c r="X49" i="6" s="1"/>
  <c r="W47" i="6"/>
  <c r="X47" i="6" s="1"/>
  <c r="W45" i="6"/>
  <c r="X45" i="6" s="1"/>
  <c r="W43" i="6"/>
  <c r="X43" i="6" s="1"/>
  <c r="W41" i="6"/>
  <c r="X41" i="6" s="1"/>
  <c r="W36" i="6"/>
  <c r="X36" i="6" s="1"/>
  <c r="W33" i="6"/>
  <c r="X33" i="6" s="1"/>
  <c r="W34" i="6"/>
  <c r="X34" i="6" s="1"/>
  <c r="W32" i="6"/>
  <c r="X32" i="6" s="1"/>
  <c r="W31" i="6"/>
  <c r="X31" i="6" s="1"/>
  <c r="W28" i="6"/>
  <c r="X28" i="6" s="1"/>
  <c r="W29" i="6"/>
  <c r="X29" i="6" s="1"/>
  <c r="W27" i="6"/>
  <c r="X27" i="6" s="1"/>
  <c r="W22" i="6"/>
  <c r="X22" i="6" s="1"/>
  <c r="W21" i="6"/>
  <c r="X21" i="6" s="1"/>
  <c r="W19" i="6"/>
  <c r="X19" i="6" s="1"/>
  <c r="W18" i="6"/>
  <c r="X18" i="6" s="1"/>
  <c r="W14" i="6"/>
  <c r="X14" i="6" s="1"/>
  <c r="V30" i="6"/>
  <c r="V10" i="6"/>
  <c r="V12" i="6"/>
  <c r="V51" i="6"/>
  <c r="V39" i="6"/>
  <c r="V37" i="6"/>
  <c r="V25" i="6"/>
  <c r="V23" i="6"/>
  <c r="V17" i="6"/>
  <c r="V15" i="6"/>
  <c r="V53" i="6"/>
  <c r="V35" i="6"/>
  <c r="W16" i="6" l="1"/>
  <c r="X16" i="6" s="1"/>
  <c r="W10" i="6"/>
  <c r="W30" i="6" l="1"/>
  <c r="X30" i="6" s="1"/>
  <c r="W51" i="6"/>
  <c r="X51" i="6" s="1"/>
  <c r="W37" i="6"/>
  <c r="X37" i="6" s="1"/>
  <c r="W23" i="6"/>
  <c r="X23" i="6" s="1"/>
  <c r="W15" i="6"/>
  <c r="X15" i="6" s="1"/>
  <c r="W53" i="6"/>
  <c r="X53" i="6" s="1"/>
  <c r="W12" i="6"/>
  <c r="X12" i="6" s="1"/>
  <c r="W39" i="6"/>
  <c r="X39" i="6" s="1"/>
  <c r="W25" i="6"/>
  <c r="X25" i="6" s="1"/>
  <c r="W17" i="6"/>
  <c r="X17" i="6" s="1"/>
  <c r="W35" i="6"/>
  <c r="X35" i="6" s="1"/>
  <c r="X10" i="6"/>
  <c r="W11" i="6" l="1"/>
  <c r="X11" i="6" s="1"/>
  <c r="W20" i="6"/>
  <c r="X20" i="6" s="1"/>
  <c r="W26" i="6"/>
  <c r="X26" i="6" s="1"/>
  <c r="W40" i="6"/>
  <c r="X40" i="6" s="1"/>
  <c r="W24" i="6"/>
  <c r="X24" i="6" s="1"/>
  <c r="W38" i="6"/>
  <c r="X38" i="6" s="1"/>
  <c r="W13" i="6"/>
  <c r="X13" i="6" s="1"/>
  <c r="H5" i="5" l="1"/>
  <c r="H6" i="5" s="1"/>
  <c r="X10" i="1"/>
</calcChain>
</file>

<file path=xl/sharedStrings.xml><?xml version="1.0" encoding="utf-8"?>
<sst xmlns="http://schemas.openxmlformats.org/spreadsheetml/2006/main" count="418" uniqueCount="242">
  <si>
    <t>Стоимость, руб.</t>
  </si>
  <si>
    <t>Цена за единицу измерения, руб.</t>
  </si>
  <si>
    <t>Итого при расчете</t>
  </si>
  <si>
    <t>Нормы в сутки ясли</t>
  </si>
  <si>
    <t>Количество детей ясли</t>
  </si>
  <si>
    <t>Нормы в сутки сад</t>
  </si>
  <si>
    <t>Количество детей сад</t>
  </si>
  <si>
    <t>Количество дней функционирования</t>
  </si>
  <si>
    <t>Наименование товара</t>
  </si>
  <si>
    <t>№п/п</t>
  </si>
  <si>
    <t>Хлеб пшеничный</t>
  </si>
  <si>
    <t>Хлеб батон</t>
  </si>
  <si>
    <t>Хлеб ржаной</t>
  </si>
  <si>
    <t>Печенье</t>
  </si>
  <si>
    <t>Вафли</t>
  </si>
  <si>
    <t>Повидло</t>
  </si>
  <si>
    <t>Мармелад</t>
  </si>
  <si>
    <t>Зефир</t>
  </si>
  <si>
    <t>Кофейный напиток</t>
  </si>
  <si>
    <t>Какао</t>
  </si>
  <si>
    <t>Кисель</t>
  </si>
  <si>
    <t>Компот сухофрукты</t>
  </si>
  <si>
    <t>Изюм</t>
  </si>
  <si>
    <t>Курага</t>
  </si>
  <si>
    <t>Лавровый лист</t>
  </si>
  <si>
    <t>Апельсины *</t>
  </si>
  <si>
    <t xml:space="preserve">Лимон * </t>
  </si>
  <si>
    <t>Бананы *</t>
  </si>
  <si>
    <t>Груша *</t>
  </si>
  <si>
    <t>Дрожжи</t>
  </si>
  <si>
    <t>Яйцо куриное</t>
  </si>
  <si>
    <t xml:space="preserve">Йогурт * </t>
  </si>
  <si>
    <t>Снежок *</t>
  </si>
  <si>
    <t>Макаронные изделия</t>
  </si>
  <si>
    <t>Крупа гречневая</t>
  </si>
  <si>
    <t>Крупа манная</t>
  </si>
  <si>
    <t>Крупа пшеничная</t>
  </si>
  <si>
    <t>Крупа перловая</t>
  </si>
  <si>
    <t xml:space="preserve">Хлопья овсяные </t>
  </si>
  <si>
    <t xml:space="preserve">Крупа пшено </t>
  </si>
  <si>
    <t>Рис шлифованный</t>
  </si>
  <si>
    <t>Горох шлифованный</t>
  </si>
  <si>
    <t>Мука</t>
  </si>
  <si>
    <t>Соль йодированная</t>
  </si>
  <si>
    <t>Сахар</t>
  </si>
  <si>
    <t>Масло растительное</t>
  </si>
  <si>
    <t>Сельдь соленая *</t>
  </si>
  <si>
    <t>Сметана</t>
  </si>
  <si>
    <t>Рыба минтай</t>
  </si>
  <si>
    <t>Рыба горбуша</t>
  </si>
  <si>
    <t xml:space="preserve"> итого</t>
  </si>
  <si>
    <t xml:space="preserve">* планируемое количество детей </t>
  </si>
  <si>
    <t>Анализ норм по питанию</t>
  </si>
  <si>
    <t>% очистки</t>
  </si>
  <si>
    <t xml:space="preserve"> Итого количество с % очистки</t>
  </si>
  <si>
    <t>Капуста</t>
  </si>
  <si>
    <t>Лук</t>
  </si>
  <si>
    <t>Морковь</t>
  </si>
  <si>
    <t>Свекла</t>
  </si>
  <si>
    <t>Икра кабачковая</t>
  </si>
  <si>
    <t>Томатная паста</t>
  </si>
  <si>
    <t>Огурец консервированный</t>
  </si>
  <si>
    <t>Горошек зеленый</t>
  </si>
  <si>
    <t>Картофель</t>
  </si>
  <si>
    <t xml:space="preserve">Чай </t>
  </si>
  <si>
    <t>Ряженка</t>
  </si>
  <si>
    <t>Нормы в кг сад</t>
  </si>
  <si>
    <t>Тара</t>
  </si>
  <si>
    <t xml:space="preserve">Норма в банках </t>
  </si>
  <si>
    <t>Норма в кг.</t>
  </si>
  <si>
    <t>Итого при расчете сад</t>
  </si>
  <si>
    <t>Нормы в кг ясли</t>
  </si>
  <si>
    <t>Итого при расчете ясли</t>
  </si>
  <si>
    <t>Количество дней функционирования по таре САД</t>
  </si>
  <si>
    <t>Количество дней функционирования по таре ЯСЛИ</t>
  </si>
  <si>
    <t xml:space="preserve">Хлеб пшеничный </t>
  </si>
  <si>
    <t>Батон</t>
  </si>
  <si>
    <t>Пряник</t>
  </si>
  <si>
    <t>Карамель</t>
  </si>
  <si>
    <t xml:space="preserve">ТР ТС 021/2011 </t>
  </si>
  <si>
    <t xml:space="preserve">Мука пшеничная </t>
  </si>
  <si>
    <t>Пшено очищенное</t>
  </si>
  <si>
    <t>Рис</t>
  </si>
  <si>
    <t>Томат-пюре (паста)</t>
  </si>
  <si>
    <t>Груша</t>
  </si>
  <si>
    <t>Апельсины</t>
  </si>
  <si>
    <t>Лимоны</t>
  </si>
  <si>
    <t>Бананы</t>
  </si>
  <si>
    <t>Сельдь соленая</t>
  </si>
  <si>
    <t xml:space="preserve">Йогурт </t>
  </si>
  <si>
    <t>Снежок</t>
  </si>
  <si>
    <t>Сахар-песок</t>
  </si>
  <si>
    <t>Чай</t>
  </si>
  <si>
    <t>Какао-порошок</t>
  </si>
  <si>
    <t xml:space="preserve">Картофель </t>
  </si>
  <si>
    <t xml:space="preserve">Морковь </t>
  </si>
  <si>
    <t xml:space="preserve">Функциональные, технические и качественные характеристики Товара </t>
  </si>
  <si>
    <t>Единица измерения</t>
  </si>
  <si>
    <t>Остаточный срок годности</t>
  </si>
  <si>
    <t>не менее 80%от установленного срока годности на момент поставки</t>
  </si>
  <si>
    <t>кг</t>
  </si>
  <si>
    <t>Кол-во детей сад</t>
  </si>
  <si>
    <t>Кол-во детей ясли</t>
  </si>
  <si>
    <t>Продукт</t>
  </si>
  <si>
    <t>Норма сад</t>
  </si>
  <si>
    <t>норма ясли</t>
  </si>
  <si>
    <t>Цена</t>
  </si>
  <si>
    <t>сад</t>
  </si>
  <si>
    <t xml:space="preserve">ДОЛЖНО </t>
  </si>
  <si>
    <t>РАЗНИЦА</t>
  </si>
  <si>
    <t>Овощи</t>
  </si>
  <si>
    <t xml:space="preserve">не более 10%консервации </t>
  </si>
  <si>
    <t>картофель</t>
  </si>
  <si>
    <t>хлеб(пшен.и батон)</t>
  </si>
  <si>
    <t>кондитерка</t>
  </si>
  <si>
    <t>чай</t>
  </si>
  <si>
    <t>фрукты сухие</t>
  </si>
  <si>
    <t>фрукты свежие</t>
  </si>
  <si>
    <t>яблоко</t>
  </si>
  <si>
    <t>дрожжи</t>
  </si>
  <si>
    <t>яйцо</t>
  </si>
  <si>
    <t>молочка</t>
  </si>
  <si>
    <t>сгущенка</t>
  </si>
  <si>
    <t>молоко</t>
  </si>
  <si>
    <t>сметана</t>
  </si>
  <si>
    <t>макароны</t>
  </si>
  <si>
    <t>Крупы</t>
  </si>
  <si>
    <t>мука</t>
  </si>
  <si>
    <t>соль</t>
  </si>
  <si>
    <t>сахар</t>
  </si>
  <si>
    <t>масло растительное</t>
  </si>
  <si>
    <t>ясли</t>
  </si>
  <si>
    <t>рыба горбуша</t>
  </si>
  <si>
    <t>рыба минтай</t>
  </si>
  <si>
    <t>ПРОВЕРКА НОРМ</t>
  </si>
  <si>
    <t>ПРОВЕРКА ДНЕЙ</t>
  </si>
  <si>
    <t>разница</t>
  </si>
  <si>
    <t>Кол-во дней</t>
  </si>
  <si>
    <t>Мясо птицы</t>
  </si>
  <si>
    <t>мясо -говядины</t>
  </si>
  <si>
    <t>Печень говяжья</t>
  </si>
  <si>
    <t>Масло сливочное</t>
  </si>
  <si>
    <t>Молоко сгущенное с сахаром</t>
  </si>
  <si>
    <t>Сыр</t>
  </si>
  <si>
    <t>Творог</t>
  </si>
  <si>
    <t>Молоко</t>
  </si>
  <si>
    <t>Яблоко</t>
  </si>
  <si>
    <t>Сок</t>
  </si>
  <si>
    <t>рыба</t>
  </si>
  <si>
    <t>Итого</t>
  </si>
  <si>
    <t>Горох очищенный</t>
  </si>
  <si>
    <t>Огурцы (консервированные)</t>
  </si>
  <si>
    <t>Фрукты сухие</t>
  </si>
  <si>
    <t>Зеленый горошек</t>
  </si>
  <si>
    <t>Наименование учреждения</t>
  </si>
  <si>
    <t>Период</t>
  </si>
  <si>
    <t>ФИО Заведующей</t>
  </si>
  <si>
    <t>МДОУ "Детский сад  № 138"</t>
  </si>
  <si>
    <t>Исполнитель</t>
  </si>
  <si>
    <t>Телефон</t>
  </si>
  <si>
    <t>41-13-85</t>
  </si>
  <si>
    <t xml:space="preserve">Заведующая  </t>
  </si>
  <si>
    <t>Уварова О.П.</t>
  </si>
  <si>
    <t xml:space="preserve">Исп.: </t>
  </si>
  <si>
    <t>тел.:</t>
  </si>
  <si>
    <t>Поставщик</t>
  </si>
  <si>
    <t>ГОСТ 27844-88, СТО 70315343-008-2014 из пшеничной муки высшего сорта, фасованный в пакеты из полимерных материалов. масса нетто 0,400 кг.</t>
  </si>
  <si>
    <t>ГОСТ 24901-2014 и ТУ 10.72.12-003-05127550-2016, сахарное, из пшеничной муки высшего сорта, упаковка - картон.</t>
  </si>
  <si>
    <t xml:space="preserve"> ГОСТ 14031-2014 из муки высшего сорта, с жировой начинкой (сливочные), упаковка – картон.</t>
  </si>
  <si>
    <t>Форма,поверхность,цвет, вкус и запах свойственные данному наименованию изделия с учетом вкусовых добавок, без посторонних запхов и привкуса. Вид в изломе-пропеченное изделие без следов непромеса,с равномерной пористостью. ГОСТ 15810-2014</t>
  </si>
  <si>
    <t>ГОСТ 6442-2014 и ТУ 10.82.23-001-05127550-96, Форма, поверхность, цвет, вкус и запах свойственные данному наименованию изделия с учетом вкусовых добавок, без посторонних запахов и привкуса.</t>
  </si>
  <si>
    <t>ГОСТ 32099-2013  стерилизованное, нестерилизованное, высшего и первого сорта, плодовое и ягодное, упаковка — стеклянная банка - 600 грамм.</t>
  </si>
  <si>
    <t>ГОСТ 6441-2014 неглазированный, упаковка - картон.</t>
  </si>
  <si>
    <t>высший и первый сорт, пшеничная, весовая, хлебопекарная, ГОСТ 26574-2017,   массовая доля влаги не более 15 %.Упаковка производителя</t>
  </si>
  <si>
    <t>ГОСТ 31743-2017 из муки высшего сорта, группа В, высший сорт.Упаковка производителя</t>
  </si>
  <si>
    <t>ГОСТ Р 55290-2012, ядрица, 1 сорт, , выработанная из пропаренного зерна, путем отделения ядра от плодовых оболочек. Упаковка производителя .</t>
  </si>
  <si>
    <t>ГОСТ 7022-2019 марка М, цвет- преобладает непрозрачная мучнистая крупка, ровного белого или кремового цвета, без посторонних запахов, привкусов, весовая. Упаковка производителя.</t>
  </si>
  <si>
    <t>группа Полтавская, вырабатывается из твердой пшеницы 1 класса, крупа № 1-4 ГОСТ 276-60, ТУ 9294-008-54844059-02., ТУ 9294-002-96943717-2016, крупа пшеничная мелкодрабленная из мягкой пшеницы. Упаковка производителя.</t>
  </si>
  <si>
    <t>ГОСТ 5784-60, крупа № 1-4 ядро освобожденное от цветковых пленок, хорошо отшлифованное. Упаковка производителя.</t>
  </si>
  <si>
    <t xml:space="preserve">Крупа овсяная </t>
  </si>
  <si>
    <t>ГОСТ 21149-93, хлопья овсяные : вид "Геркулес" недробленая,  продукт полученный из овса, прошедшего пропаривание, шелушение и шлифование. Влажность не более 12 %.Упаковка производителя</t>
  </si>
  <si>
    <t>ГОСТ 572-2016,  1 сорт, шлифованное, весовое. Упаковка производителя.</t>
  </si>
  <si>
    <t>ГОСТ 6292-93, первый сорт, цвет белый с различными оттенками, без посторонних вкусов и запахов, влажность не более 15 %, шлифованный,  кругло-зернистый, весовой. Упаковка производителя.</t>
  </si>
  <si>
    <t>ГОСТ 6201-68, шлифованный, целый и колотый, 1 сорт , цвет желтый, вкус свойственный гороху без посторонних привкусов, не кислый, не горький.  Примесь гороха других цветов,  не более 7 %. Упаковка производителя .</t>
  </si>
  <si>
    <t>ГОСТ3343-2017 , массовая доля сухих растворимых веществ не менее 25%, упаковка - банка стекло массой нетто 900-1000 грамм</t>
  </si>
  <si>
    <t>Для дошкольного и школьного питания ТУ 9161-018-11807875-11  Упаковка — стеклянная банка, масса нетто-900 гр.</t>
  </si>
  <si>
    <t xml:space="preserve">  Смеси сушеных фруктов: яблоки, груша, курага ТР ТС 021/2011, ГОСТ-32896-2014, ГОСТ-1994-1993</t>
  </si>
  <si>
    <t xml:space="preserve"> ТР ТС 021/2011</t>
  </si>
  <si>
    <t>ТР ТС 021/2011</t>
  </si>
  <si>
    <t xml:space="preserve"> ТР ТС 021/2011свежие</t>
  </si>
  <si>
    <t>ТР ТС 021/2011свежие</t>
  </si>
  <si>
    <t>ГОСТ 815-2004, ГОСТ 815-2019  1 Сорт. ТУ 10.20.23.-003-01161521-2019.</t>
  </si>
  <si>
    <t xml:space="preserve">Яйцо столовое </t>
  </si>
  <si>
    <t>ГОСТ 31654-2012 1 категория, пищевое, столовое, маркированное, тара - картонная, жесткая с ячейками.</t>
  </si>
  <si>
    <t>ГОСТ 1129-2013 , масло рафинированное, дезодорированное, первый сорт, упаковка - полиэтиленовая бутылка. Масса нетто не менее 0,8 л</t>
  </si>
  <si>
    <t>ТУ 9222-001-00419785-14,  СТО 0068844867-002-2017 выработано из цельного и обезжиренного коровьего молока Массовая доля жира от 0,5 % до 10,0%. Без компонентов. С использованием вкусо-ароматических пищевых добавок. Внешний вид и консистенция  – однородная, в меру вязкая. При использовании вкусо-ароматических пищевых добавок – с наличием их включений. Вкус и запах  – кисломолочный, без посторонних привкусов и запахов, с соответствующим вкусом и ароматом внесенного ингредиента. Цвет– молочно-белый, равномерный по всей массе, обусловленный цветом внесенного ингредиента. Упаковка производителя . Масса нетто не менее 450гр.</t>
  </si>
  <si>
    <t>ТУ 9222-388-00419785-05 ,СТО 28616748-001-2019. массовая доля жира (далее МДЖ) 2,5%, изготовлен из нормализованного по массовой доле жира молока ,  сахара, молока сухого обезжиренного, с использованием закваски. упаковка полиэтилен, картон, упаковка производителя. масса нетто не менее 450гр.</t>
  </si>
  <si>
    <t xml:space="preserve">Наличие обогащающих компонентов: Нет;Тип молочного сырья: Нормализованное молоко;*МДЖ: 2,5%;* Упаковка производителя. Масса нетто: 450-1000 грамм
</t>
  </si>
  <si>
    <t>ГОСТ 31452-2012   МДЖ 15%, упаковка  полимерный стакан, масса нетто 250-500 гр.</t>
  </si>
  <si>
    <t>ТУ 9192-002-88280869-2014 или ГОСТ , помол №1,  51574-2018 каменная, сорт первый, с добавкой йода., фасованная в полиэтиленовые пакеты, масса нетто 1000г (1 кг)</t>
  </si>
  <si>
    <t>ГОСТ 17594-81 , ГОСТ 51074-2013, СТО 35829930-001-2019 или ТР ТС 021/2011. Сухой, Фасованный 10-20 гр.</t>
  </si>
  <si>
    <t>Сухие, хлебопекарные, быстрорастворимые, высший сорт, упаковка фольга, масса нетто 80-100 г.</t>
  </si>
  <si>
    <t xml:space="preserve">ГОСТ 33222-2015,  Сахар-белый кристаллический, фасованный в полипропиленовые мешки. </t>
  </si>
  <si>
    <t>ГОСТ 18488-2000 плодово-ягодный,масса нетто 100-230 грамм., ТУ 9195-003-96539815-2011 0,22гр.,упаковка проиводителя.</t>
  </si>
  <si>
    <t>ГОСТ 32573-2013  черный,   листовой, масса нетто 100 г., 500 гр</t>
  </si>
  <si>
    <t>Напиток злаковый без кофеина</t>
  </si>
  <si>
    <t xml:space="preserve">Напиток злаковый растворимый, без кофеина, упаковка - картон,расфасовкой масса нетто 100 грамм.10.83.12-010-44418433-2019 или Кофейный напиток нерастворимый "Золотой колос" упакован в пакетах из полимерных материалов расфасовкой масса нетто 200 грамм  ТУ 1083-001-21474664-18 </t>
  </si>
  <si>
    <t xml:space="preserve">ГОСТ 108-2014 в пакетах из полимерных материалов расфасовкой, масса нетто 100-200 грамм. </t>
  </si>
  <si>
    <t>ГОСТ Р 54050-2010, 34112-2017 первого и высшего сорта, стерилизованный. Внешний вид – зерна должны быть целые без примеси оболочек зерен и кормового гороха коричневого цвета.   Цвет зерен горошка – зеленый , светло-зеленый или оливковый,. Вкус и запах – натуральный свойственный консервированному зеленому горошку. Консистенция должна быть мягкая однородная. Упаковка –  металлическая банка, масса-нетто- 0,310-0,420 гр. Стеклянная банка-420-500 гр.</t>
  </si>
  <si>
    <t>Для дошкольного и школьного питания ТУ 9161-016-11807875-10 Упаковка — стеклянная банка, масса-нетто 500 гр.</t>
  </si>
  <si>
    <t>ГОСТ 7176-2017,свежий, стандартный продовольственный, ранний и поздний.  Картофель ранний - собранный до окончания срока его созревания, поступающий в продажу сразу после сбора до 1 сентября. картофель поздний: Картофель, собранный после окончания срока его созревания, поступающий в продажу с 1 сентября.  Для раннего картофеля и для позднего клубни должны быть целые, чистые, здоровые, свежие, зрелые, полностью покрытые плотной кожурой, без излишней внешней влажности,  не позеленевшие. Запах и вкус, свойственный данному ботаническому сорту, без постороннего запаха и (или) привкуса.</t>
  </si>
  <si>
    <t>Капуста свежая, белокочанная. Первый класс. Кочаны свежие, целые, здоровые, чистые, вполне сформировавшиеся , без повреждений. Кочаны плотные, защищены до плотно облегающих зеленых или белых листьев. ГОСТ 1724-85, ГОСТ Р 51809-2001.</t>
  </si>
  <si>
    <t>Лук репчатый</t>
  </si>
  <si>
    <t>ГОСТ 1723-86, ГОСТ 34306-2017 Свежий. Весовой. Первый класс. Луковицы вызревшие, здоровые, чистые, целые, не проросшие, без повреждений сельскохозяйственными вредителями. Допускаются луковицы с разрывами наружных сухих чешуй. Запах и вкус должны быть свойственные данному ботаническому сорту, без постороннего запаха и привкуса.</t>
  </si>
  <si>
    <t xml:space="preserve">ГОСТ 1721-85 , ГОСТ 32284-2013. Морковь столовая свежая. Первый класс. Корнеплоды свежие, целые, здоровые, чистые, не увядшие, не треснувшие, без признаков прорастания, без повреждения сельскохозяйственными вредителями,  Запах и вкус свойственный данному ботаническому сорту. </t>
  </si>
  <si>
    <t>ГОСТ 32285-2013, ГОСТ 1722-85 . Столовая свежая, Первый класс. Корнеплоды свежие, целые, здоровые, чистые, не увядшие, не треснувшие, без признаков прорастания, без повреждений сельскохозяйственными вредителями .РФ</t>
  </si>
  <si>
    <t xml:space="preserve">ГОСТ 31962-2013. Мясо кур (тушки кур). Упаковка производителя. </t>
  </si>
  <si>
    <t xml:space="preserve">ГОСТ 32261-2013. Крестьянское, сладко-сливочное,несоленое, высший сорт. С выраженным сливочным вкусом и привксом пастеризации. Цвет от светло желтого -однородного по всей массе. Массоая доля жира 72,5%. Вкус и запах выраженный сливочный с привкусом пастеризации. Масса нетто 0,180-0,250 кг. </t>
  </si>
  <si>
    <t>Молоко сгущенное</t>
  </si>
  <si>
    <t xml:space="preserve">ГОСТ 31688-2012. Вкус и запах сгущенного молока-сладкий, чистый с выраженным вкусом и запахом пастеризованного молока, без посторонних привкусов и запахов. Внешний вид и констинстенция-однородная, вязкая по всей массе. Упаковка металлическая банка. Масса нетто -380 грамм. </t>
  </si>
  <si>
    <t xml:space="preserve">ГОСТ 32260-2013 полутвердый Российский. МЖД 50%. Цвет от белого до светло желтого, равномерный по всей массе. Констинстенция эластичная и однородная по всей массе. </t>
  </si>
  <si>
    <t xml:space="preserve">Творог </t>
  </si>
  <si>
    <t xml:space="preserve">ГОСТ 31453-2013. Выроботан из нормализированного молока. Массовая доля жира 9%. Цвет белый или с кремовым оттенком, равномерный по всей массе. Констенстенция мягкая, мажущая или рассыпчатая. Упаковка производителя. </t>
  </si>
  <si>
    <t xml:space="preserve">Молоко </t>
  </si>
  <si>
    <t>ГОСТ 31450-2013, Молоко питьевое, с массовой долей жира 2,5 %. Упаковка производителя. Масса нетто не менее 0,9 литра.</t>
  </si>
  <si>
    <t xml:space="preserve">ГОСТ 32103-2013 , востановленный осветленный, изготовленный из концентрированных фруктовых соков в ассортименте, ассептическая картонная упаковка, 1 литр. </t>
  </si>
  <si>
    <t xml:space="preserve">ТР ТС 021/2011 ГОСТ 34314-2017, свежие, 1 сорт. Плоды здоровые, свежие, целые, чистые. Вкус и запах свойственные данному сорту, без постороннего запаха и /или привкуса. Плоды должны быть съемной степени зрелости. Мякоть должна быть доброкачественная. </t>
  </si>
  <si>
    <t>ТУ 9261-006-26191641-01. , ГОСТ 32366-2013, ТУ 10.20.23-003-01161521-2019, ТУ 10.20.13-086-19659109-20, ТУ 10.20.13-137-33620410-2017, ТУ 10.20.13-299-7903653-20. Мороженная пищевая рыбная продукция, Упаковка производителя. РФ</t>
  </si>
  <si>
    <t>Х.К.Даврешян</t>
  </si>
  <si>
    <t>А.В.Бондаренкова</t>
  </si>
  <si>
    <t xml:space="preserve"> с 09.01.2024 по 28.06.2024 г.</t>
  </si>
  <si>
    <t>Количество в единицах измерения</t>
  </si>
  <si>
    <t>Мясо говядины (говядина охлажденная)</t>
  </si>
  <si>
    <t>Печень говяжья (Субпродукты пищевые крупного рогатого скота замороженные)</t>
  </si>
  <si>
    <t xml:space="preserve">Мясо говядины </t>
  </si>
  <si>
    <t>хлеб формовый из смеси ржаной и пшеничной муки, маса нетто 0,68кг., ГОСТ 2077-84, СТО 70315343-009-2014 фасованный в пакеты из полимерных материалов</t>
  </si>
  <si>
    <t>хлеб пшеничный из муки высшего сорта, масса нетто 0,550 кг. , гост  и ГОСТ Р 58233-2018 ( ст .10.2019), СТО 70315343-007-2014 фасованный в пакеты из полимерных материалов</t>
  </si>
  <si>
    <t>ГОСТ 31797-2012;Мясо говядина на кости, охлажденное, 1 категории.      Отруб соответствует ГОСТу 31797-2012.                                         Упаковка соответствует п.5.6 ГОСТа 31797-2012;                                    Вид мяса по способу обработки: На кости;                                               Вид мяса по способу разделки: Отруб;                                                        Вес отруба: 4кг;                                                                                  Цвет поверхности:бледно-красного цвета;                                                                                                 Мышцы на разрезе: Слегка влажные, не оставляют влажного пятна на фильтрованной бумаге; цвет светло-красного;                                 Консистенция: На разрезе мяса плотное, упругое; образующаяся при надавливании пальцем ямка быстро выравнивается;                                                                                  Запах Специфический, свойственный свежему мясу;                           Состояние жира: Имеет желтоватый  цвет; консистенция твердая, при надавливании крошится.                                                                   Состояние сухожилий: Сухожилия упругие, плотные, поверхность суставов гладкая, блестящая. Страна происхождения: Российская Федерация</t>
  </si>
  <si>
    <r>
      <t>ГОСТ Р 54366-2011</t>
    </r>
    <r>
      <rPr>
        <u/>
        <sz val="12"/>
        <color rgb="FF000000"/>
        <rFont val="Times New Roman"/>
        <family val="1"/>
        <charset val="204"/>
      </rPr>
      <t>;</t>
    </r>
    <r>
      <rPr>
        <sz val="12"/>
        <color rgb="FF000000"/>
        <rFont val="Times New Roman"/>
        <family val="1"/>
        <charset val="204"/>
      </rPr>
      <t xml:space="preserve"> ГОСТ 32244-2013                                                        Вид субпродукта: Печень;                                                                       Субпродукт в полимерной пленке и коробка картонная:Да;                                                                                                 Внешний вид: Без наружных кровеносных сосудов и желчных протоков; без лимфатических узлов, желчного пузыря и прирезей посторонних тканей                                                                                                Цвет: светло-коричневого с оттенками;                                                    Запах: свойственный доброкачественным субпродуктам, характерный для конкретного наименования, без постороннего. Страна происхождения: Российская Федерация</t>
    </r>
  </si>
  <si>
    <t>В том числе НДС 5%</t>
  </si>
  <si>
    <t>Л.В.Жорина</t>
  </si>
  <si>
    <t>Приложение №1 к Контракту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</si>
</sst>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0.0000"/>
    <numFmt numFmtId="167" formatCode="_-* #,##0.000\ _₽_-;\-* #,##0.000\ _₽_-;_-* &quot;-&quot;???\ _₽_-;_-@_-"/>
    <numFmt numFmtId="168" formatCode="#,##0.0000"/>
  </numFmts>
  <fonts count="3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</cellStyleXfs>
  <cellXfs count="134">
    <xf numFmtId="0" fontId="0" fillId="0" borderId="0" xfId="0"/>
    <xf numFmtId="0" fontId="0" fillId="0" borderId="0" xfId="0" applyFont="1" applyFill="1"/>
    <xf numFmtId="0" fontId="8" fillId="0" borderId="0" xfId="2" applyNumberFormat="1" applyFont="1" applyFill="1" applyBorder="1" applyAlignment="1" applyProtection="1">
      <alignment vertical="top"/>
    </xf>
    <xf numFmtId="0" fontId="9" fillId="0" borderId="0" xfId="2" applyNumberFormat="1" applyFont="1" applyFill="1" applyBorder="1" applyAlignment="1" applyProtection="1">
      <alignment vertical="top"/>
    </xf>
    <xf numFmtId="0" fontId="9" fillId="0" borderId="0" xfId="2" applyNumberFormat="1" applyFont="1" applyFill="1" applyBorder="1" applyAlignment="1" applyProtection="1">
      <alignment horizontal="center" vertical="top"/>
    </xf>
    <xf numFmtId="0" fontId="0" fillId="0" borderId="0" xfId="0" applyFill="1"/>
    <xf numFmtId="0" fontId="1" fillId="0" borderId="0" xfId="2" applyNumberFormat="1" applyFont="1" applyFill="1" applyBorder="1" applyAlignment="1" applyProtection="1">
      <alignment horizontal="left" vertical="center"/>
    </xf>
    <xf numFmtId="0" fontId="1" fillId="0" borderId="0" xfId="2" applyNumberFormat="1" applyFont="1" applyFill="1" applyBorder="1" applyAlignment="1" applyProtection="1">
      <alignment horizontal="right" vertical="center"/>
    </xf>
    <xf numFmtId="0" fontId="1" fillId="0" borderId="0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right" vertical="center"/>
    </xf>
    <xf numFmtId="165" fontId="1" fillId="0" borderId="0" xfId="2" applyNumberFormat="1" applyFont="1" applyFill="1" applyBorder="1" applyAlignment="1" applyProtection="1">
      <alignment horizontal="right" vertical="center"/>
    </xf>
    <xf numFmtId="2" fontId="1" fillId="0" borderId="0" xfId="2" applyNumberFormat="1" applyFont="1" applyFill="1" applyBorder="1" applyAlignment="1" applyProtection="1">
      <alignment horizontal="right" vertical="center"/>
    </xf>
    <xf numFmtId="0" fontId="10" fillId="0" borderId="0" xfId="0" applyFont="1" applyFill="1"/>
    <xf numFmtId="2" fontId="11" fillId="0" borderId="2" xfId="0" applyNumberFormat="1" applyFont="1" applyFill="1" applyBorder="1"/>
    <xf numFmtId="0" fontId="0" fillId="0" borderId="0" xfId="0" applyFill="1" applyAlignment="1">
      <alignment horizontal="left"/>
    </xf>
    <xf numFmtId="43" fontId="11" fillId="0" borderId="2" xfId="0" applyNumberFormat="1" applyFont="1" applyFill="1" applyBorder="1"/>
    <xf numFmtId="0" fontId="11" fillId="0" borderId="0" xfId="0" applyFont="1" applyFill="1"/>
    <xf numFmtId="0" fontId="14" fillId="0" borderId="1" xfId="2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/>
    <xf numFmtId="0" fontId="17" fillId="0" borderId="0" xfId="2" applyNumberFormat="1" applyFont="1" applyFill="1" applyBorder="1" applyAlignment="1" applyProtection="1">
      <alignment vertical="top"/>
    </xf>
    <xf numFmtId="0" fontId="14" fillId="0" borderId="0" xfId="2" applyNumberFormat="1" applyFont="1" applyFill="1" applyBorder="1" applyAlignment="1" applyProtection="1">
      <alignment vertical="top"/>
    </xf>
    <xf numFmtId="0" fontId="14" fillId="0" borderId="0" xfId="2" applyNumberFormat="1" applyFont="1" applyFill="1" applyBorder="1" applyAlignment="1" applyProtection="1">
      <alignment horizontal="right" vertical="top"/>
    </xf>
    <xf numFmtId="165" fontId="11" fillId="0" borderId="2" xfId="0" applyNumberFormat="1" applyFont="1" applyFill="1" applyBorder="1"/>
    <xf numFmtId="43" fontId="11" fillId="0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4" fillId="0" borderId="1" xfId="2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/>
    <xf numFmtId="0" fontId="18" fillId="0" borderId="0" xfId="2" applyNumberFormat="1" applyFont="1" applyFill="1" applyBorder="1" applyAlignment="1" applyProtection="1">
      <alignment vertical="top"/>
    </xf>
    <xf numFmtId="0" fontId="19" fillId="0" borderId="0" xfId="2" applyNumberFormat="1" applyFont="1" applyFill="1" applyBorder="1" applyAlignment="1" applyProtection="1">
      <alignment horizontal="right" vertical="top"/>
    </xf>
    <xf numFmtId="0" fontId="1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4" fillId="0" borderId="2" xfId="2" applyNumberFormat="1" applyFont="1" applyFill="1" applyBorder="1" applyAlignment="1" applyProtection="1">
      <alignment horizontal="right" vertical="center"/>
    </xf>
    <xf numFmtId="0" fontId="14" fillId="0" borderId="2" xfId="2" applyNumberFormat="1" applyFont="1" applyFill="1" applyBorder="1" applyAlignment="1" applyProtection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167" fontId="14" fillId="0" borderId="1" xfId="2" applyNumberFormat="1" applyFont="1" applyFill="1" applyBorder="1" applyAlignment="1" applyProtection="1">
      <alignment horizontal="left" vertical="center" wrapText="1"/>
    </xf>
    <xf numFmtId="0" fontId="29" fillId="4" borderId="1" xfId="0" applyFont="1" applyFill="1" applyBorder="1" applyAlignment="1">
      <alignment wrapText="1"/>
    </xf>
    <xf numFmtId="0" fontId="0" fillId="0" borderId="1" xfId="0" applyBorder="1"/>
    <xf numFmtId="0" fontId="29" fillId="0" borderId="1" xfId="0" applyFont="1" applyBorder="1"/>
    <xf numFmtId="0" fontId="24" fillId="5" borderId="1" xfId="2" applyNumberFormat="1" applyFont="1" applyFill="1" applyBorder="1" applyAlignment="1" applyProtection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9" fillId="0" borderId="6" xfId="0" applyFont="1" applyFill="1" applyBorder="1"/>
    <xf numFmtId="0" fontId="24" fillId="6" borderId="1" xfId="2" applyNumberFormat="1" applyFont="1" applyFill="1" applyBorder="1" applyAlignment="1" applyProtection="1">
      <alignment horizontal="left" vertical="center" wrapText="1"/>
    </xf>
    <xf numFmtId="0" fontId="13" fillId="6" borderId="1" xfId="2" applyNumberFormat="1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3" fontId="11" fillId="0" borderId="0" xfId="0" applyNumberFormat="1" applyFont="1" applyFill="1"/>
    <xf numFmtId="167" fontId="11" fillId="0" borderId="0" xfId="0" applyNumberFormat="1" applyFont="1" applyFill="1"/>
    <xf numFmtId="0" fontId="0" fillId="0" borderId="1" xfId="0" applyBorder="1" applyAlignment="1">
      <alignment wrapText="1"/>
    </xf>
    <xf numFmtId="0" fontId="0" fillId="7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6" xfId="0" applyFill="1" applyBorder="1"/>
    <xf numFmtId="165" fontId="0" fillId="0" borderId="1" xfId="0" applyNumberFormat="1" applyBorder="1"/>
    <xf numFmtId="166" fontId="0" fillId="0" borderId="1" xfId="0" applyNumberFormat="1" applyBorder="1"/>
    <xf numFmtId="0" fontId="0" fillId="8" borderId="1" xfId="0" applyFill="1" applyBorder="1"/>
    <xf numFmtId="0" fontId="0" fillId="8" borderId="6" xfId="0" applyFill="1" applyBorder="1"/>
    <xf numFmtId="0" fontId="0" fillId="0" borderId="0" xfId="0" applyAlignment="1">
      <alignment wrapText="1"/>
    </xf>
    <xf numFmtId="1" fontId="0" fillId="8" borderId="1" xfId="0" applyNumberFormat="1" applyFill="1" applyBorder="1"/>
    <xf numFmtId="168" fontId="0" fillId="0" borderId="1" xfId="0" applyNumberFormat="1" applyBorder="1"/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168" fontId="11" fillId="2" borderId="1" xfId="0" applyNumberFormat="1" applyFont="1" applyFill="1" applyBorder="1" applyAlignment="1">
      <alignment horizontal="center"/>
    </xf>
    <xf numFmtId="168" fontId="14" fillId="2" borderId="2" xfId="2" applyNumberFormat="1" applyFont="1" applyFill="1" applyBorder="1" applyAlignment="1" applyProtection="1">
      <alignment horizontal="center" vertical="center"/>
    </xf>
    <xf numFmtId="0" fontId="13" fillId="5" borderId="1" xfId="2" applyNumberFormat="1" applyFont="1" applyFill="1" applyBorder="1" applyAlignment="1" applyProtection="1">
      <alignment horizontal="center" vertical="center"/>
      <protection locked="0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>
      <alignment horizontal="center"/>
    </xf>
    <xf numFmtId="165" fontId="11" fillId="5" borderId="2" xfId="0" applyNumberFormat="1" applyFont="1" applyFill="1" applyBorder="1" applyAlignment="1">
      <alignment horizontal="center"/>
    </xf>
    <xf numFmtId="166" fontId="11" fillId="5" borderId="2" xfId="0" applyNumberFormat="1" applyFont="1" applyFill="1" applyBorder="1" applyAlignment="1">
      <alignment horizontal="center"/>
    </xf>
    <xf numFmtId="0" fontId="14" fillId="5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7" fillId="9" borderId="0" xfId="0" applyFont="1" applyFill="1"/>
    <xf numFmtId="0" fontId="24" fillId="6" borderId="1" xfId="2" applyNumberFormat="1" applyFont="1" applyFill="1" applyBorder="1" applyAlignment="1" applyProtection="1">
      <alignment horizontal="center" vertical="center" wrapText="1"/>
    </xf>
    <xf numFmtId="0" fontId="20" fillId="0" borderId="1" xfId="2" applyNumberFormat="1" applyFont="1" applyFill="1" applyBorder="1" applyAlignment="1" applyProtection="1">
      <alignment horizontal="center" vertical="center"/>
    </xf>
    <xf numFmtId="0" fontId="22" fillId="3" borderId="1" xfId="8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43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3" fontId="28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9" fillId="4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1" fillId="2" borderId="1" xfId="8" applyFont="1" applyFill="1" applyBorder="1" applyAlignment="1">
      <alignment horizontal="left" vertical="top" wrapText="1"/>
    </xf>
    <xf numFmtId="0" fontId="21" fillId="0" borderId="1" xfId="8" applyFont="1" applyFill="1" applyBorder="1" applyAlignment="1">
      <alignment horizontal="left" vertical="top" wrapText="1"/>
    </xf>
    <xf numFmtId="0" fontId="21" fillId="2" borderId="5" xfId="8" applyFont="1" applyFill="1" applyBorder="1" applyAlignment="1">
      <alignment horizontal="left" vertical="top" wrapText="1"/>
    </xf>
    <xf numFmtId="0" fontId="24" fillId="7" borderId="1" xfId="2" applyNumberFormat="1" applyFont="1" applyFill="1" applyBorder="1" applyAlignment="1" applyProtection="1">
      <alignment horizontal="left" vertical="center" wrapText="1"/>
    </xf>
    <xf numFmtId="0" fontId="32" fillId="9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2" fillId="12" borderId="1" xfId="8" applyFont="1" applyFill="1" applyBorder="1" applyAlignment="1">
      <alignment horizontal="center" vertical="top" wrapText="1"/>
    </xf>
    <xf numFmtId="0" fontId="24" fillId="9" borderId="1" xfId="2" applyNumberFormat="1" applyFont="1" applyFill="1" applyBorder="1" applyAlignment="1" applyProtection="1">
      <alignment horizontal="left" vertical="center" wrapText="1"/>
    </xf>
    <xf numFmtId="0" fontId="27" fillId="9" borderId="1" xfId="0" applyFont="1" applyFill="1" applyBorder="1" applyAlignment="1">
      <alignment horizontal="left" vertical="top" wrapText="1"/>
    </xf>
    <xf numFmtId="0" fontId="21" fillId="9" borderId="1" xfId="8" applyFont="1" applyFill="1" applyBorder="1" applyAlignment="1">
      <alignment horizontal="center" vertical="top" wrapText="1"/>
    </xf>
    <xf numFmtId="0" fontId="21" fillId="9" borderId="1" xfId="0" applyFont="1" applyFill="1" applyBorder="1" applyAlignment="1">
      <alignment horizontal="left" vertical="center" wrapText="1"/>
    </xf>
    <xf numFmtId="0" fontId="21" fillId="9" borderId="5" xfId="8" applyFont="1" applyFill="1" applyBorder="1" applyAlignment="1">
      <alignment horizontal="center" vertical="top" wrapText="1"/>
    </xf>
    <xf numFmtId="0" fontId="27" fillId="9" borderId="5" xfId="0" applyFont="1" applyFill="1" applyBorder="1" applyAlignment="1">
      <alignment horizontal="left" vertical="top" wrapText="1"/>
    </xf>
    <xf numFmtId="0" fontId="22" fillId="9" borderId="1" xfId="8" applyFont="1" applyFill="1" applyBorder="1" applyAlignment="1">
      <alignment horizontal="center" vertical="top" wrapText="1"/>
    </xf>
    <xf numFmtId="0" fontId="21" fillId="12" borderId="1" xfId="1" applyFont="1" applyFill="1" applyBorder="1" applyAlignment="1">
      <alignment horizontal="left" vertical="top" wrapText="1"/>
    </xf>
    <xf numFmtId="0" fontId="21" fillId="9" borderId="1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left" vertical="top" wrapText="1"/>
    </xf>
    <xf numFmtId="0" fontId="33" fillId="9" borderId="1" xfId="0" applyFont="1" applyFill="1" applyBorder="1" applyAlignment="1">
      <alignment horizontal="center" vertical="center" wrapText="1"/>
    </xf>
    <xf numFmtId="0" fontId="24" fillId="9" borderId="1" xfId="8" applyFont="1" applyFill="1" applyBorder="1" applyAlignment="1">
      <alignment vertical="top" wrapText="1"/>
    </xf>
    <xf numFmtId="0" fontId="21" fillId="12" borderId="1" xfId="8" applyFont="1" applyFill="1" applyBorder="1" applyAlignment="1">
      <alignment horizontal="left" vertical="top" wrapText="1"/>
    </xf>
    <xf numFmtId="0" fontId="21" fillId="12" borderId="1" xfId="8" applyFont="1" applyFill="1" applyBorder="1" applyAlignment="1">
      <alignment wrapText="1"/>
    </xf>
    <xf numFmtId="0" fontId="34" fillId="9" borderId="1" xfId="0" applyFont="1" applyFill="1" applyBorder="1" applyAlignment="1">
      <alignment horizontal="left" vertical="center" wrapText="1"/>
    </xf>
    <xf numFmtId="0" fontId="34" fillId="9" borderId="1" xfId="0" applyFont="1" applyFill="1" applyBorder="1" applyAlignment="1">
      <alignment vertical="center" wrapText="1"/>
    </xf>
    <xf numFmtId="0" fontId="21" fillId="10" borderId="1" xfId="8" applyFont="1" applyFill="1" applyBorder="1" applyAlignment="1">
      <alignment wrapText="1"/>
    </xf>
    <xf numFmtId="0" fontId="24" fillId="0" borderId="1" xfId="5" applyFont="1" applyFill="1" applyBorder="1" applyAlignment="1">
      <alignment vertical="top" wrapText="1"/>
    </xf>
    <xf numFmtId="0" fontId="21" fillId="11" borderId="1" xfId="1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2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/>
    </xf>
    <xf numFmtId="0" fontId="15" fillId="0" borderId="0" xfId="2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horizontal="center"/>
    </xf>
    <xf numFmtId="0" fontId="15" fillId="0" borderId="0" xfId="2" applyNumberFormat="1" applyFont="1" applyFill="1" applyBorder="1" applyAlignment="1" applyProtection="1">
      <alignment horizontal="center" vertical="top"/>
    </xf>
    <xf numFmtId="0" fontId="16" fillId="0" borderId="0" xfId="2" applyNumberFormat="1" applyFont="1" applyFill="1" applyBorder="1" applyAlignment="1" applyProtection="1">
      <alignment horizontal="center" vertical="top" wrapText="1"/>
    </xf>
    <xf numFmtId="0" fontId="25" fillId="0" borderId="4" xfId="8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</cellXfs>
  <cellStyles count="9">
    <cellStyle name="Excel Built-in Normal" xfId="1" xr:uid="{00000000-0005-0000-0000-000000000000}"/>
    <cellStyle name="Excel Built-in Normal 1" xfId="8" xr:uid="{00000000-0005-0000-0000-000001000000}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3" xfId="4" xr:uid="{00000000-0005-0000-0000-000005000000}"/>
    <cellStyle name="Обычный 4" xfId="5" xr:uid="{00000000-0005-0000-0000-000006000000}"/>
    <cellStyle name="Финансовый 2" xfId="6" xr:uid="{00000000-0005-0000-0000-000008000000}"/>
    <cellStyle name="Финансовый 3" xfId="7" xr:uid="{00000000-0005-0000-0000-000009000000}"/>
  </cellStyles>
  <dxfs count="0"/>
  <tableStyles count="0" defaultTableStyle="TableStyleMedium2" defaultPivotStyle="PivotStyleLight16"/>
  <colors>
    <mruColors>
      <color rgb="FF66FFFF"/>
      <color rgb="FF66FF66"/>
      <color rgb="FFCC99FF"/>
      <color rgb="FF00FFCC"/>
      <color rgb="FFFF99FF"/>
      <color rgb="FF33CC33"/>
      <color rgb="FF9933FF"/>
      <color rgb="FF00CC66"/>
      <color rgb="FFFF9966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N1" workbookViewId="0">
      <selection activeCell="AB9" sqref="AB9"/>
    </sheetView>
  </sheetViews>
  <sheetFormatPr defaultRowHeight="14.5" x14ac:dyDescent="0.35"/>
  <cols>
    <col min="1" max="1" width="14.7265625" customWidth="1"/>
    <col min="2" max="2" width="16.81640625" customWidth="1"/>
    <col min="3" max="3" width="15.453125" customWidth="1"/>
    <col min="4" max="4" width="5.26953125" customWidth="1"/>
    <col min="5" max="5" width="13.1796875" customWidth="1"/>
    <col min="6" max="6" width="14.453125" customWidth="1"/>
    <col min="7" max="7" width="0" hidden="1" customWidth="1"/>
    <col min="8" max="8" width="4.7265625" customWidth="1"/>
    <col min="9" max="9" width="18.81640625" customWidth="1"/>
    <col min="10" max="10" width="13.54296875" customWidth="1"/>
    <col min="11" max="11" width="11.453125" customWidth="1"/>
    <col min="12" max="12" width="15.1796875" customWidth="1"/>
    <col min="13" max="15" width="12.7265625" customWidth="1"/>
    <col min="16" max="19" width="9.1796875" hidden="1" customWidth="1"/>
    <col min="20" max="20" width="5" hidden="1" customWidth="1"/>
    <col min="21" max="21" width="15" customWidth="1"/>
    <col min="26" max="26" width="30.54296875" style="74" customWidth="1"/>
    <col min="27" max="28" width="25.26953125" style="74" customWidth="1"/>
  </cols>
  <sheetData>
    <row r="1" spans="1:28" ht="29" x14ac:dyDescent="0.35">
      <c r="A1" s="38" t="s">
        <v>101</v>
      </c>
      <c r="B1" s="38" t="s">
        <v>102</v>
      </c>
      <c r="C1" s="38" t="s">
        <v>137</v>
      </c>
      <c r="Z1" s="86" t="s">
        <v>154</v>
      </c>
      <c r="AA1" s="86" t="s">
        <v>155</v>
      </c>
      <c r="AB1" s="86" t="s">
        <v>156</v>
      </c>
    </row>
    <row r="2" spans="1:28" x14ac:dyDescent="0.35">
      <c r="A2" s="39">
        <v>50</v>
      </c>
      <c r="B2" s="39">
        <v>10</v>
      </c>
      <c r="C2" s="39">
        <v>116</v>
      </c>
      <c r="Z2" s="87" t="s">
        <v>157</v>
      </c>
      <c r="AA2" s="73" t="s">
        <v>230</v>
      </c>
      <c r="AB2" s="73" t="s">
        <v>240</v>
      </c>
    </row>
    <row r="4" spans="1:28" ht="15.5" x14ac:dyDescent="0.35">
      <c r="I4" s="118" t="s">
        <v>134</v>
      </c>
      <c r="J4" s="118"/>
      <c r="K4" s="118"/>
      <c r="L4" s="118"/>
      <c r="M4" s="118"/>
      <c r="N4" s="118"/>
      <c r="O4" s="118"/>
      <c r="V4" s="119" t="s">
        <v>135</v>
      </c>
      <c r="W4" s="120"/>
      <c r="X4" s="120"/>
      <c r="Z4" s="88"/>
    </row>
    <row r="5" spans="1:28" x14ac:dyDescent="0.35">
      <c r="A5" s="40" t="s">
        <v>103</v>
      </c>
      <c r="B5" s="40" t="s">
        <v>104</v>
      </c>
      <c r="C5" s="40" t="s">
        <v>105</v>
      </c>
      <c r="D5" s="43"/>
      <c r="E5" s="40" t="s">
        <v>103</v>
      </c>
      <c r="F5" s="40" t="s">
        <v>106</v>
      </c>
      <c r="I5" s="39"/>
      <c r="J5" s="39" t="s">
        <v>107</v>
      </c>
      <c r="K5" s="39" t="s">
        <v>108</v>
      </c>
      <c r="L5" s="59" t="s">
        <v>109</v>
      </c>
      <c r="M5" s="39" t="s">
        <v>131</v>
      </c>
      <c r="N5" s="39" t="s">
        <v>108</v>
      </c>
      <c r="O5" s="59" t="s">
        <v>109</v>
      </c>
      <c r="V5" s="39" t="s">
        <v>107</v>
      </c>
      <c r="W5" s="39" t="s">
        <v>131</v>
      </c>
      <c r="X5" s="39" t="s">
        <v>136</v>
      </c>
      <c r="Z5" s="86" t="s">
        <v>158</v>
      </c>
      <c r="AA5" s="86" t="s">
        <v>159</v>
      </c>
      <c r="AB5" s="86" t="s">
        <v>165</v>
      </c>
    </row>
    <row r="6" spans="1:28" ht="18" x14ac:dyDescent="0.35">
      <c r="A6" s="41" t="s">
        <v>55</v>
      </c>
      <c r="B6" s="67">
        <v>6.9000000000000006E-2</v>
      </c>
      <c r="C6" s="68">
        <v>4.1000000000000002E-2</v>
      </c>
      <c r="E6" s="44" t="s">
        <v>55</v>
      </c>
      <c r="F6" s="45"/>
      <c r="I6" s="39" t="s">
        <v>110</v>
      </c>
      <c r="J6" s="39">
        <f>B6+B7+B8+B9+B10+B11+B12+B13</f>
        <v>0.22000000000000003</v>
      </c>
      <c r="K6" s="39">
        <v>0.22</v>
      </c>
      <c r="L6" s="59">
        <f>K6-J6</f>
        <v>0</v>
      </c>
      <c r="M6" s="39">
        <f>C6+C7+C8+C9+C11+C12+C10+C13</f>
        <v>0.18000000000000002</v>
      </c>
      <c r="N6" s="39">
        <v>0.18</v>
      </c>
      <c r="O6" s="59">
        <f>N6-M6</f>
        <v>0</v>
      </c>
      <c r="U6" s="41" t="s">
        <v>55</v>
      </c>
      <c r="V6" s="63" t="e">
        <f>анализ!#REF!</f>
        <v>#REF!</v>
      </c>
      <c r="W6" s="63" t="e">
        <f>анализ!#REF!</f>
        <v>#REF!</v>
      </c>
      <c r="X6" s="39" t="e">
        <f>V6-W6</f>
        <v>#REF!</v>
      </c>
      <c r="Z6" s="89" t="s">
        <v>229</v>
      </c>
      <c r="AA6" s="73" t="s">
        <v>160</v>
      </c>
      <c r="AB6" s="73" t="s">
        <v>228</v>
      </c>
    </row>
    <row r="7" spans="1:28" ht="29" x14ac:dyDescent="0.35">
      <c r="A7" s="41" t="s">
        <v>56</v>
      </c>
      <c r="B7" s="67">
        <v>0.05</v>
      </c>
      <c r="C7" s="68">
        <v>4.1000000000000002E-2</v>
      </c>
      <c r="E7" s="44" t="s">
        <v>56</v>
      </c>
      <c r="F7" s="45"/>
      <c r="I7" s="52" t="s">
        <v>111</v>
      </c>
      <c r="J7" s="39">
        <f>B10+B12+B13</f>
        <v>0.02</v>
      </c>
      <c r="K7" s="53">
        <v>0.02</v>
      </c>
      <c r="L7" s="59">
        <f t="shared" ref="L7:L42" si="0">K7-J7</f>
        <v>0</v>
      </c>
      <c r="M7" s="39">
        <f>C10+C12+C13</f>
        <v>1.8000000000000002E-2</v>
      </c>
      <c r="N7" s="53">
        <v>1.7999999999999999E-2</v>
      </c>
      <c r="O7" s="59">
        <f t="shared" ref="O7:O42" si="1">N7-M7</f>
        <v>0</v>
      </c>
      <c r="U7" s="41" t="s">
        <v>56</v>
      </c>
      <c r="V7" s="63" t="e">
        <f>анализ!#REF!</f>
        <v>#REF!</v>
      </c>
      <c r="W7" s="63" t="e">
        <f>анализ!#REF!</f>
        <v>#REF!</v>
      </c>
      <c r="X7" s="39" t="e">
        <f t="shared" ref="X7:X66" si="2">V7-W7</f>
        <v>#REF!</v>
      </c>
    </row>
    <row r="8" spans="1:28" ht="18" x14ac:dyDescent="0.35">
      <c r="A8" s="41" t="s">
        <v>57</v>
      </c>
      <c r="B8" s="67">
        <v>0.05</v>
      </c>
      <c r="C8" s="68">
        <v>4.1000000000000002E-2</v>
      </c>
      <c r="E8" s="44" t="s">
        <v>57</v>
      </c>
      <c r="F8" s="45"/>
      <c r="I8" s="39" t="s">
        <v>112</v>
      </c>
      <c r="J8" s="39">
        <f>B14</f>
        <v>0.14000000000000001</v>
      </c>
      <c r="K8" s="39">
        <v>0.14000000000000001</v>
      </c>
      <c r="L8" s="59">
        <f t="shared" si="0"/>
        <v>0</v>
      </c>
      <c r="M8" s="39">
        <f>C14</f>
        <v>0.12</v>
      </c>
      <c r="N8" s="39">
        <v>0.12</v>
      </c>
      <c r="O8" s="59">
        <f t="shared" si="1"/>
        <v>0</v>
      </c>
      <c r="U8" s="41" t="s">
        <v>57</v>
      </c>
      <c r="V8" s="63" t="e">
        <f>анализ!#REF!</f>
        <v>#REF!</v>
      </c>
      <c r="W8" s="63" t="e">
        <f>анализ!#REF!</f>
        <v>#REF!</v>
      </c>
      <c r="X8" s="39" t="e">
        <f t="shared" si="2"/>
        <v>#REF!</v>
      </c>
    </row>
    <row r="9" spans="1:28" ht="18" x14ac:dyDescent="0.35">
      <c r="A9" s="41" t="s">
        <v>58</v>
      </c>
      <c r="B9" s="67">
        <v>0.02</v>
      </c>
      <c r="C9" s="68">
        <v>3.1E-2</v>
      </c>
      <c r="E9" s="44" t="s">
        <v>58</v>
      </c>
      <c r="F9" s="45"/>
      <c r="I9" s="54" t="s">
        <v>113</v>
      </c>
      <c r="J9" s="39">
        <f>B15+B16</f>
        <v>0.08</v>
      </c>
      <c r="K9" s="55">
        <v>0.08</v>
      </c>
      <c r="L9" s="59">
        <f t="shared" si="0"/>
        <v>0</v>
      </c>
      <c r="M9" s="57">
        <f>C15+C16</f>
        <v>0.06</v>
      </c>
      <c r="N9" s="55">
        <v>0.06</v>
      </c>
      <c r="O9" s="59">
        <f t="shared" si="1"/>
        <v>0</v>
      </c>
      <c r="U9" s="41" t="s">
        <v>58</v>
      </c>
      <c r="V9" s="63" t="e">
        <f>анализ!#REF!</f>
        <v>#REF!</v>
      </c>
      <c r="W9" s="63" t="e">
        <f>анализ!#REF!</f>
        <v>#REF!</v>
      </c>
      <c r="X9" s="39" t="e">
        <f t="shared" si="2"/>
        <v>#REF!</v>
      </c>
    </row>
    <row r="10" spans="1:28" ht="31" x14ac:dyDescent="0.35">
      <c r="A10" s="41" t="s">
        <v>59</v>
      </c>
      <c r="B10" s="67">
        <v>6.0000000000000001E-3</v>
      </c>
      <c r="C10" s="68">
        <v>6.0000000000000001E-3</v>
      </c>
      <c r="E10" s="44" t="s">
        <v>59</v>
      </c>
      <c r="F10" s="45"/>
      <c r="I10" s="55" t="s">
        <v>12</v>
      </c>
      <c r="J10" s="39">
        <f>B17</f>
        <v>0.05</v>
      </c>
      <c r="K10" s="55">
        <v>0.05</v>
      </c>
      <c r="L10" s="59">
        <f t="shared" si="0"/>
        <v>0</v>
      </c>
      <c r="M10" s="57">
        <f>C17</f>
        <v>0.04</v>
      </c>
      <c r="N10" s="55">
        <v>0.04</v>
      </c>
      <c r="O10" s="59">
        <f t="shared" si="1"/>
        <v>0</v>
      </c>
      <c r="U10" s="41" t="s">
        <v>59</v>
      </c>
      <c r="V10" s="63" t="e">
        <f>анализ!#REF!</f>
        <v>#REF!</v>
      </c>
      <c r="W10" s="63" t="e">
        <f>анализ!#REF!</f>
        <v>#REF!</v>
      </c>
      <c r="X10" s="39" t="e">
        <f t="shared" si="2"/>
        <v>#REF!</v>
      </c>
    </row>
    <row r="11" spans="1:28" ht="31" x14ac:dyDescent="0.35">
      <c r="A11" s="41" t="s">
        <v>60</v>
      </c>
      <c r="B11" s="67">
        <v>1.0999999999999999E-2</v>
      </c>
      <c r="C11" s="68">
        <v>8.0000000000000002E-3</v>
      </c>
      <c r="E11" s="44" t="s">
        <v>60</v>
      </c>
      <c r="F11" s="45"/>
      <c r="I11" s="39" t="s">
        <v>114</v>
      </c>
      <c r="J11" s="39">
        <f>B18+B19+B20+B21+B22</f>
        <v>0.02</v>
      </c>
      <c r="K11" s="39">
        <v>0.02</v>
      </c>
      <c r="L11" s="59">
        <f t="shared" si="0"/>
        <v>0</v>
      </c>
      <c r="M11" s="57">
        <f>C18+C19+C20+C21+C22</f>
        <v>1.2E-2</v>
      </c>
      <c r="N11" s="39">
        <v>1.2E-2</v>
      </c>
      <c r="O11" s="59">
        <f t="shared" si="1"/>
        <v>0</v>
      </c>
      <c r="U11" s="41" t="s">
        <v>60</v>
      </c>
      <c r="V11" s="63" t="e">
        <f>анализ!#REF!</f>
        <v>#REF!</v>
      </c>
      <c r="W11" s="63" t="e">
        <f>анализ!#REF!</f>
        <v>#REF!</v>
      </c>
      <c r="X11" s="39" t="e">
        <f t="shared" si="2"/>
        <v>#REF!</v>
      </c>
    </row>
    <row r="12" spans="1:28" ht="46.5" x14ac:dyDescent="0.35">
      <c r="A12" s="41" t="s">
        <v>61</v>
      </c>
      <c r="B12" s="67">
        <v>7.0000000000000001E-3</v>
      </c>
      <c r="C12" s="68">
        <v>6.0000000000000001E-3</v>
      </c>
      <c r="E12" s="44" t="s">
        <v>61</v>
      </c>
      <c r="F12" s="45"/>
      <c r="I12" s="39" t="s">
        <v>115</v>
      </c>
      <c r="J12" s="39">
        <f>B23</f>
        <v>5.9999999999999995E-4</v>
      </c>
      <c r="K12" s="39">
        <v>5.9999999999999995E-4</v>
      </c>
      <c r="L12" s="62">
        <f>K12-J12</f>
        <v>0</v>
      </c>
      <c r="M12" s="58">
        <f>C23</f>
        <v>5.0000000000000001E-4</v>
      </c>
      <c r="N12" s="39">
        <v>5.0000000000000001E-4</v>
      </c>
      <c r="O12" s="59">
        <f t="shared" si="1"/>
        <v>0</v>
      </c>
      <c r="U12" s="41" t="s">
        <v>61</v>
      </c>
      <c r="V12" s="63" t="e">
        <f>анализ!#REF!</f>
        <v>#REF!</v>
      </c>
      <c r="W12" s="63" t="e">
        <f>анализ!#REF!</f>
        <v>#REF!</v>
      </c>
      <c r="X12" s="39" t="e">
        <f t="shared" si="2"/>
        <v>#REF!</v>
      </c>
    </row>
    <row r="13" spans="1:28" ht="31" x14ac:dyDescent="0.35">
      <c r="A13" s="41" t="s">
        <v>62</v>
      </c>
      <c r="B13" s="67">
        <v>7.0000000000000001E-3</v>
      </c>
      <c r="C13" s="68">
        <v>6.0000000000000001E-3</v>
      </c>
      <c r="E13" s="44" t="s">
        <v>62</v>
      </c>
      <c r="F13" s="45"/>
      <c r="I13" s="52" t="s">
        <v>18</v>
      </c>
      <c r="J13" s="39">
        <f>B24</f>
        <v>1.1999999999999999E-3</v>
      </c>
      <c r="K13" s="39">
        <v>1.1999999999999999E-3</v>
      </c>
      <c r="L13" s="59">
        <f t="shared" si="0"/>
        <v>0</v>
      </c>
      <c r="M13" s="58">
        <f>C24</f>
        <v>1E-3</v>
      </c>
      <c r="N13" s="39">
        <v>1E-3</v>
      </c>
      <c r="O13" s="59">
        <f t="shared" si="1"/>
        <v>0</v>
      </c>
      <c r="U13" s="41" t="s">
        <v>62</v>
      </c>
      <c r="V13" s="63" t="e">
        <f>анализ!#REF!</f>
        <v>#REF!</v>
      </c>
      <c r="W13" s="63" t="e">
        <f>анализ!#REF!</f>
        <v>#REF!</v>
      </c>
      <c r="X13" s="39" t="e">
        <f t="shared" si="2"/>
        <v>#REF!</v>
      </c>
    </row>
    <row r="14" spans="1:28" ht="18.5" x14ac:dyDescent="0.45">
      <c r="A14" s="41" t="s">
        <v>63</v>
      </c>
      <c r="B14" s="67">
        <v>0.14000000000000001</v>
      </c>
      <c r="C14" s="69">
        <v>0.12</v>
      </c>
      <c r="E14" s="44" t="s">
        <v>63</v>
      </c>
      <c r="F14" s="45"/>
      <c r="I14" s="39" t="s">
        <v>19</v>
      </c>
      <c r="J14" s="39">
        <f>B25</f>
        <v>5.9999999999999995E-4</v>
      </c>
      <c r="K14" s="39">
        <v>5.9999999999999995E-4</v>
      </c>
      <c r="L14" s="59">
        <f t="shared" si="0"/>
        <v>0</v>
      </c>
      <c r="M14" s="58">
        <f>C25</f>
        <v>5.0000000000000001E-4</v>
      </c>
      <c r="N14" s="39">
        <v>5.0000000000000001E-4</v>
      </c>
      <c r="O14" s="59">
        <f t="shared" si="1"/>
        <v>0</v>
      </c>
      <c r="U14" s="41" t="s">
        <v>63</v>
      </c>
      <c r="V14" s="63" t="e">
        <f>анализ!#REF!</f>
        <v>#REF!</v>
      </c>
      <c r="W14" s="63" t="e">
        <f>анализ!#REF!</f>
        <v>#REF!</v>
      </c>
      <c r="X14" s="39" t="e">
        <f t="shared" si="2"/>
        <v>#REF!</v>
      </c>
    </row>
    <row r="15" spans="1:28" ht="31" x14ac:dyDescent="0.45">
      <c r="A15" s="41" t="s">
        <v>10</v>
      </c>
      <c r="B15" s="67">
        <v>0.03</v>
      </c>
      <c r="C15" s="70">
        <v>0.03</v>
      </c>
      <c r="E15" s="44" t="s">
        <v>10</v>
      </c>
      <c r="F15" s="45"/>
      <c r="I15" s="39" t="s">
        <v>116</v>
      </c>
      <c r="J15" s="39">
        <f>B27+B28+B29</f>
        <v>1.0999999999999999E-2</v>
      </c>
      <c r="K15" s="39">
        <v>1.0999999999999999E-2</v>
      </c>
      <c r="L15" s="59">
        <f t="shared" si="0"/>
        <v>0</v>
      </c>
      <c r="M15" s="57">
        <f>C27+C28+C29</f>
        <v>8.9999999999999993E-3</v>
      </c>
      <c r="N15" s="39">
        <v>8.9999999999999993E-3</v>
      </c>
      <c r="O15" s="59">
        <f t="shared" si="1"/>
        <v>0</v>
      </c>
      <c r="U15" s="41" t="s">
        <v>10</v>
      </c>
      <c r="V15" s="63" t="e">
        <f>анализ!#REF!</f>
        <v>#REF!</v>
      </c>
      <c r="W15" s="63" t="e">
        <f>анализ!#REF!</f>
        <v>#REF!</v>
      </c>
      <c r="X15" s="39" t="e">
        <f t="shared" si="2"/>
        <v>#REF!</v>
      </c>
    </row>
    <row r="16" spans="1:28" ht="18.5" x14ac:dyDescent="0.45">
      <c r="A16" s="41" t="s">
        <v>11</v>
      </c>
      <c r="B16" s="67">
        <v>0.05</v>
      </c>
      <c r="C16" s="70">
        <v>0.03</v>
      </c>
      <c r="E16" s="44" t="s">
        <v>11</v>
      </c>
      <c r="F16" s="45"/>
      <c r="I16" s="56" t="s">
        <v>117</v>
      </c>
      <c r="J16">
        <f>B31+B32+B33+B34+B63</f>
        <v>0.1</v>
      </c>
      <c r="K16" s="56">
        <v>0.1</v>
      </c>
      <c r="L16" s="60">
        <f t="shared" si="0"/>
        <v>0</v>
      </c>
      <c r="M16">
        <f>C31+C32+C33+C34+C63</f>
        <v>9.5000000000000001E-2</v>
      </c>
      <c r="N16" s="56">
        <v>9.5000000000000001E-2</v>
      </c>
      <c r="O16" s="60">
        <f t="shared" si="1"/>
        <v>0</v>
      </c>
      <c r="P16" s="39" t="s">
        <v>118</v>
      </c>
      <c r="Q16" s="39"/>
      <c r="U16" s="41" t="s">
        <v>11</v>
      </c>
      <c r="V16" s="63" t="e">
        <f>анализ!#REF!</f>
        <v>#REF!</v>
      </c>
      <c r="W16" s="63" t="e">
        <f>анализ!#REF!</f>
        <v>#REF!</v>
      </c>
      <c r="X16" s="39" t="e">
        <f t="shared" si="2"/>
        <v>#REF!</v>
      </c>
    </row>
    <row r="17" spans="1:24" ht="31" x14ac:dyDescent="0.45">
      <c r="A17" s="41" t="s">
        <v>12</v>
      </c>
      <c r="B17" s="67">
        <v>0.05</v>
      </c>
      <c r="C17" s="70">
        <v>0.04</v>
      </c>
      <c r="E17" s="44" t="s">
        <v>12</v>
      </c>
      <c r="F17" s="45"/>
      <c r="I17" s="55" t="s">
        <v>119</v>
      </c>
      <c r="J17" s="39">
        <f>B35</f>
        <v>5.0000000000000001E-4</v>
      </c>
      <c r="K17" s="39">
        <f>0.0005</f>
        <v>5.0000000000000001E-4</v>
      </c>
      <c r="L17" s="59">
        <f t="shared" si="0"/>
        <v>0</v>
      </c>
      <c r="M17" s="58">
        <f>C35</f>
        <v>4.0000000000000002E-4</v>
      </c>
      <c r="N17" s="39">
        <v>4.0000000000000002E-4</v>
      </c>
      <c r="O17" s="59">
        <f t="shared" si="1"/>
        <v>0</v>
      </c>
      <c r="U17" s="41" t="s">
        <v>12</v>
      </c>
      <c r="V17" s="63" t="e">
        <f>анализ!#REF!</f>
        <v>#REF!</v>
      </c>
      <c r="W17" s="63" t="e">
        <f>анализ!#REF!</f>
        <v>#REF!</v>
      </c>
      <c r="X17" s="39" t="e">
        <f t="shared" si="2"/>
        <v>#REF!</v>
      </c>
    </row>
    <row r="18" spans="1:24" ht="18.5" x14ac:dyDescent="0.45">
      <c r="A18" s="41" t="s">
        <v>13</v>
      </c>
      <c r="B18" s="67">
        <v>0.01</v>
      </c>
      <c r="C18" s="70">
        <v>5.0000000000000001E-3</v>
      </c>
      <c r="E18" s="44" t="s">
        <v>13</v>
      </c>
      <c r="F18" s="45"/>
      <c r="I18" s="39" t="s">
        <v>120</v>
      </c>
      <c r="J18" s="39">
        <v>1</v>
      </c>
      <c r="K18" s="39">
        <v>1</v>
      </c>
      <c r="L18" s="59">
        <f t="shared" si="0"/>
        <v>0</v>
      </c>
      <c r="M18" s="57">
        <f>C36</f>
        <v>1</v>
      </c>
      <c r="N18" s="39">
        <v>1</v>
      </c>
      <c r="O18" s="59">
        <f t="shared" si="1"/>
        <v>0</v>
      </c>
      <c r="U18" s="41" t="s">
        <v>13</v>
      </c>
      <c r="V18" s="63" t="e">
        <f>анализ!#REF!</f>
        <v>#REF!</v>
      </c>
      <c r="W18" s="63" t="e">
        <f>анализ!#REF!</f>
        <v>#REF!</v>
      </c>
      <c r="X18" s="39" t="e">
        <f t="shared" si="2"/>
        <v>#REF!</v>
      </c>
    </row>
    <row r="19" spans="1:24" ht="18.5" x14ac:dyDescent="0.45">
      <c r="A19" s="41" t="s">
        <v>14</v>
      </c>
      <c r="B19" s="67">
        <v>4.0000000000000001E-3</v>
      </c>
      <c r="C19" s="70">
        <v>2E-3</v>
      </c>
      <c r="E19" s="44" t="s">
        <v>14</v>
      </c>
      <c r="F19" s="45"/>
      <c r="I19" s="39" t="s">
        <v>121</v>
      </c>
      <c r="J19" s="57">
        <f>C37+C38+C39+B59+B62</f>
        <v>0.45</v>
      </c>
      <c r="K19" s="39">
        <v>0.45</v>
      </c>
      <c r="L19" s="59">
        <f t="shared" si="0"/>
        <v>0</v>
      </c>
      <c r="M19" s="57">
        <f>C37+C38+C39+C59+C62</f>
        <v>0.39</v>
      </c>
      <c r="N19" s="39">
        <v>0.39</v>
      </c>
      <c r="O19" s="59">
        <f t="shared" si="1"/>
        <v>0</v>
      </c>
      <c r="P19" s="39" t="s">
        <v>122</v>
      </c>
      <c r="Q19" s="39"/>
      <c r="R19" s="39" t="s">
        <v>123</v>
      </c>
      <c r="S19" s="39"/>
      <c r="U19" s="41" t="s">
        <v>14</v>
      </c>
      <c r="V19" s="63" t="e">
        <f>анализ!#REF!</f>
        <v>#REF!</v>
      </c>
      <c r="W19" s="63" t="e">
        <f>анализ!#REF!</f>
        <v>#REF!</v>
      </c>
      <c r="X19" s="39" t="e">
        <f t="shared" si="2"/>
        <v>#REF!</v>
      </c>
    </row>
    <row r="20" spans="1:24" ht="18.5" x14ac:dyDescent="0.45">
      <c r="A20" s="41" t="s">
        <v>15</v>
      </c>
      <c r="B20" s="67">
        <v>1E-3</v>
      </c>
      <c r="C20" s="70">
        <v>1E-3</v>
      </c>
      <c r="E20" s="44" t="s">
        <v>15</v>
      </c>
      <c r="F20" s="45"/>
      <c r="I20" s="39" t="s">
        <v>124</v>
      </c>
      <c r="J20" s="39">
        <f>B40</f>
        <v>1.0999999999999999E-2</v>
      </c>
      <c r="K20" s="39">
        <v>1.0999999999999999E-2</v>
      </c>
      <c r="L20" s="59">
        <f t="shared" si="0"/>
        <v>0</v>
      </c>
      <c r="M20" s="57">
        <f>C40</f>
        <v>8.9999999999999993E-3</v>
      </c>
      <c r="N20" s="39">
        <v>8.9999999999999993E-3</v>
      </c>
      <c r="O20" s="59">
        <f t="shared" si="1"/>
        <v>0</v>
      </c>
      <c r="U20" s="41" t="s">
        <v>15</v>
      </c>
      <c r="V20" s="63" t="e">
        <f>анализ!#REF!</f>
        <v>#REF!</v>
      </c>
      <c r="W20" s="63" t="e">
        <f>анализ!#REF!</f>
        <v>#REF!</v>
      </c>
      <c r="X20" s="39" t="e">
        <f t="shared" si="2"/>
        <v>#REF!</v>
      </c>
    </row>
    <row r="21" spans="1:24" ht="18.5" x14ac:dyDescent="0.45">
      <c r="A21" s="41" t="s">
        <v>16</v>
      </c>
      <c r="B21" s="67">
        <v>0</v>
      </c>
      <c r="C21" s="70">
        <v>0</v>
      </c>
      <c r="E21" s="44" t="s">
        <v>16</v>
      </c>
      <c r="F21" s="45"/>
      <c r="I21" s="39" t="s">
        <v>125</v>
      </c>
      <c r="J21" s="39">
        <f>B41</f>
        <v>1.2E-2</v>
      </c>
      <c r="K21" s="39">
        <v>1.2E-2</v>
      </c>
      <c r="L21" s="59">
        <f t="shared" si="0"/>
        <v>0</v>
      </c>
      <c r="M21" s="57">
        <f>C41</f>
        <v>8.0000000000000002E-3</v>
      </c>
      <c r="N21" s="39">
        <v>8.0000000000000002E-3</v>
      </c>
      <c r="O21" s="59">
        <f t="shared" si="1"/>
        <v>0</v>
      </c>
      <c r="U21" s="41" t="s">
        <v>16</v>
      </c>
      <c r="V21" s="63" t="e">
        <f>анализ!#REF!</f>
        <v>#REF!</v>
      </c>
      <c r="W21" s="63" t="e">
        <f>анализ!#REF!</f>
        <v>#REF!</v>
      </c>
      <c r="X21" s="39" t="e">
        <f t="shared" si="2"/>
        <v>#REF!</v>
      </c>
    </row>
    <row r="22" spans="1:24" ht="18.5" x14ac:dyDescent="0.45">
      <c r="A22" s="41" t="s">
        <v>17</v>
      </c>
      <c r="B22" s="67">
        <v>5.0000000000000001E-3</v>
      </c>
      <c r="C22" s="70">
        <v>4.0000000000000001E-3</v>
      </c>
      <c r="E22" s="44" t="s">
        <v>17</v>
      </c>
      <c r="F22" s="45"/>
      <c r="I22" s="39" t="s">
        <v>126</v>
      </c>
      <c r="J22" s="39">
        <f>B42+B43+B44+B45+B46+B47+B48+B49</f>
        <v>4.3000000000000003E-2</v>
      </c>
      <c r="K22" s="39">
        <v>4.2999999999999997E-2</v>
      </c>
      <c r="L22" s="59">
        <f t="shared" si="0"/>
        <v>0</v>
      </c>
      <c r="M22" s="39">
        <f>C42+C43+C44+C45+C46+C47+C48+C49</f>
        <v>3.0000000000000002E-2</v>
      </c>
      <c r="N22" s="39">
        <v>0.03</v>
      </c>
      <c r="O22" s="59">
        <f t="shared" si="1"/>
        <v>0</v>
      </c>
      <c r="U22" s="41" t="s">
        <v>17</v>
      </c>
      <c r="V22" s="63" t="e">
        <f>анализ!#REF!</f>
        <v>#REF!</v>
      </c>
      <c r="W22" s="63" t="e">
        <f>анализ!#REF!</f>
        <v>#REF!</v>
      </c>
      <c r="X22" s="39" t="e">
        <f t="shared" si="2"/>
        <v>#REF!</v>
      </c>
    </row>
    <row r="23" spans="1:24" ht="18.5" x14ac:dyDescent="0.45">
      <c r="A23" s="41" t="s">
        <v>64</v>
      </c>
      <c r="B23" s="67">
        <v>5.9999999999999995E-4</v>
      </c>
      <c r="C23" s="71">
        <v>5.0000000000000001E-4</v>
      </c>
      <c r="E23" s="44" t="s">
        <v>64</v>
      </c>
      <c r="F23" s="45"/>
      <c r="I23" s="39" t="s">
        <v>127</v>
      </c>
      <c r="J23" s="39">
        <f>B50</f>
        <v>2.9000000000000001E-2</v>
      </c>
      <c r="K23" s="39">
        <v>2.9000000000000001E-2</v>
      </c>
      <c r="L23" s="59">
        <f t="shared" si="0"/>
        <v>0</v>
      </c>
      <c r="M23" s="57">
        <f>C50</f>
        <v>2.5000000000000001E-2</v>
      </c>
      <c r="N23" s="39">
        <v>2.5000000000000001E-2</v>
      </c>
      <c r="O23" s="59">
        <f t="shared" si="1"/>
        <v>0</v>
      </c>
      <c r="U23" s="41" t="s">
        <v>64</v>
      </c>
      <c r="V23" s="63" t="e">
        <f>анализ!#REF!</f>
        <v>#REF!</v>
      </c>
      <c r="W23" s="63" t="e">
        <f>анализ!#REF!</f>
        <v>#REF!</v>
      </c>
      <c r="X23" s="39" t="e">
        <f t="shared" si="2"/>
        <v>#REF!</v>
      </c>
    </row>
    <row r="24" spans="1:24" ht="31" x14ac:dyDescent="0.45">
      <c r="A24" s="41" t="s">
        <v>18</v>
      </c>
      <c r="B24" s="67">
        <v>1.1999999999999999E-3</v>
      </c>
      <c r="C24" s="71">
        <v>1E-3</v>
      </c>
      <c r="E24" s="44" t="s">
        <v>18</v>
      </c>
      <c r="F24" s="45"/>
      <c r="I24" s="39" t="s">
        <v>128</v>
      </c>
      <c r="J24" s="39">
        <f>B51</f>
        <v>5.0000000000000001E-3</v>
      </c>
      <c r="K24" s="39">
        <v>5.0000000000000001E-3</v>
      </c>
      <c r="L24" s="59">
        <f t="shared" si="0"/>
        <v>0</v>
      </c>
      <c r="M24" s="57">
        <f>C51</f>
        <v>3.0000000000000001E-3</v>
      </c>
      <c r="N24" s="39">
        <v>3.0000000000000001E-3</v>
      </c>
      <c r="O24" s="59">
        <f t="shared" si="1"/>
        <v>0</v>
      </c>
      <c r="U24" s="41" t="s">
        <v>18</v>
      </c>
      <c r="V24" s="63" t="e">
        <f>анализ!#REF!</f>
        <v>#REF!</v>
      </c>
      <c r="W24" s="63" t="e">
        <f>анализ!#REF!</f>
        <v>#REF!</v>
      </c>
      <c r="X24" s="39" t="e">
        <f t="shared" si="2"/>
        <v>#REF!</v>
      </c>
    </row>
    <row r="25" spans="1:24" ht="18.5" x14ac:dyDescent="0.45">
      <c r="A25" s="41" t="s">
        <v>19</v>
      </c>
      <c r="B25" s="67">
        <v>5.9999999999999995E-4</v>
      </c>
      <c r="C25" s="71">
        <v>5.0000000000000001E-4</v>
      </c>
      <c r="E25" s="44" t="s">
        <v>19</v>
      </c>
      <c r="F25" s="45"/>
      <c r="I25" s="39" t="s">
        <v>129</v>
      </c>
      <c r="J25" s="39">
        <f>B52</f>
        <v>0.03</v>
      </c>
      <c r="K25" s="39">
        <v>0.03</v>
      </c>
      <c r="L25" s="59">
        <f t="shared" si="0"/>
        <v>0</v>
      </c>
      <c r="M25" s="57">
        <f>C52</f>
        <v>2.5000000000000001E-2</v>
      </c>
      <c r="N25" s="39">
        <v>2.5000000000000001E-2</v>
      </c>
      <c r="O25" s="59">
        <f t="shared" si="1"/>
        <v>0</v>
      </c>
      <c r="U25" s="41" t="s">
        <v>19</v>
      </c>
      <c r="V25" s="63" t="e">
        <f>анализ!#REF!</f>
        <v>#REF!</v>
      </c>
      <c r="W25" s="63" t="e">
        <f>анализ!#REF!</f>
        <v>#REF!</v>
      </c>
      <c r="X25" s="39" t="e">
        <f t="shared" si="2"/>
        <v>#REF!</v>
      </c>
    </row>
    <row r="26" spans="1:24" ht="18.5" x14ac:dyDescent="0.45">
      <c r="A26" s="41" t="s">
        <v>20</v>
      </c>
      <c r="B26" s="67">
        <v>6.0000000000000001E-3</v>
      </c>
      <c r="C26" s="70">
        <v>5.0000000000000001E-3</v>
      </c>
      <c r="E26" s="44" t="s">
        <v>20</v>
      </c>
      <c r="F26" s="45"/>
      <c r="I26" s="52" t="s">
        <v>130</v>
      </c>
      <c r="J26" s="39">
        <f>B53</f>
        <v>1.0999999999999999E-2</v>
      </c>
      <c r="K26" s="39">
        <v>1.0999999999999999E-2</v>
      </c>
      <c r="L26" s="59">
        <f t="shared" si="0"/>
        <v>0</v>
      </c>
      <c r="M26" s="57">
        <f>C53</f>
        <v>8.9999999999999993E-3</v>
      </c>
      <c r="N26" s="39">
        <v>8.9999999999999993E-3</v>
      </c>
      <c r="O26" s="59">
        <f t="shared" si="1"/>
        <v>0</v>
      </c>
      <c r="U26" s="41" t="s">
        <v>20</v>
      </c>
      <c r="V26" s="63" t="e">
        <f>анализ!#REF!</f>
        <v>#REF!</v>
      </c>
      <c r="W26" s="63" t="e">
        <f>анализ!#REF!</f>
        <v>#REF!</v>
      </c>
      <c r="X26" s="39" t="e">
        <f t="shared" si="2"/>
        <v>#REF!</v>
      </c>
    </row>
    <row r="27" spans="1:24" ht="31" x14ac:dyDescent="0.45">
      <c r="A27" s="41" t="s">
        <v>21</v>
      </c>
      <c r="B27" s="67">
        <v>1.0999999999999999E-2</v>
      </c>
      <c r="C27" s="70">
        <v>8.9999999999999993E-3</v>
      </c>
      <c r="E27" s="44" t="s">
        <v>21</v>
      </c>
      <c r="F27" s="45"/>
      <c r="I27" s="39" t="s">
        <v>148</v>
      </c>
      <c r="J27" s="39">
        <f>B54+B64+B65</f>
        <v>3.6999999999999998E-2</v>
      </c>
      <c r="K27" s="39">
        <v>3.6999999999999998E-2</v>
      </c>
      <c r="L27" s="59">
        <f t="shared" si="0"/>
        <v>0</v>
      </c>
      <c r="M27" s="57">
        <f>C54+C64+C65</f>
        <v>3.2000000000000001E-2</v>
      </c>
      <c r="N27" s="39">
        <v>3.2000000000000001E-2</v>
      </c>
      <c r="O27" s="59">
        <f t="shared" si="1"/>
        <v>0</v>
      </c>
      <c r="Q27" s="61" t="s">
        <v>132</v>
      </c>
      <c r="R27" s="39"/>
      <c r="S27" s="39"/>
      <c r="U27" s="41" t="s">
        <v>21</v>
      </c>
      <c r="V27" s="63" t="e">
        <f>анализ!#REF!</f>
        <v>#REF!</v>
      </c>
      <c r="W27" s="63" t="e">
        <f>анализ!#REF!</f>
        <v>#REF!</v>
      </c>
      <c r="X27" s="39" t="e">
        <f t="shared" si="2"/>
        <v>#REF!</v>
      </c>
    </row>
    <row r="28" spans="1:24" ht="30" x14ac:dyDescent="0.45">
      <c r="A28" s="41" t="s">
        <v>22</v>
      </c>
      <c r="B28" s="67">
        <v>0</v>
      </c>
      <c r="C28" s="70">
        <v>0</v>
      </c>
      <c r="E28" s="44" t="s">
        <v>22</v>
      </c>
      <c r="F28" s="45"/>
      <c r="I28" s="39"/>
      <c r="J28" s="39"/>
      <c r="K28" s="39"/>
      <c r="L28" s="59">
        <f t="shared" si="0"/>
        <v>0</v>
      </c>
      <c r="M28" s="39"/>
      <c r="N28" s="39"/>
      <c r="O28" s="59">
        <f t="shared" si="1"/>
        <v>0</v>
      </c>
      <c r="Q28" s="61" t="s">
        <v>133</v>
      </c>
      <c r="R28" s="39"/>
      <c r="S28" s="39"/>
      <c r="U28" s="41" t="s">
        <v>22</v>
      </c>
      <c r="V28" s="63" t="e">
        <f>анализ!#REF!</f>
        <v>#REF!</v>
      </c>
      <c r="W28" s="63" t="e">
        <f>анализ!#REF!</f>
        <v>#REF!</v>
      </c>
      <c r="X28" s="39" t="e">
        <f t="shared" si="2"/>
        <v>#REF!</v>
      </c>
    </row>
    <row r="29" spans="1:24" ht="18.5" x14ac:dyDescent="0.45">
      <c r="A29" s="41" t="s">
        <v>23</v>
      </c>
      <c r="B29" s="67">
        <v>0</v>
      </c>
      <c r="C29" s="70">
        <v>0</v>
      </c>
      <c r="E29" s="44" t="s">
        <v>23</v>
      </c>
      <c r="F29" s="45"/>
      <c r="I29" s="39"/>
      <c r="J29" s="39"/>
      <c r="K29" s="39"/>
      <c r="L29" s="59">
        <f t="shared" si="0"/>
        <v>0</v>
      </c>
      <c r="M29" s="39"/>
      <c r="N29" s="39"/>
      <c r="O29" s="59">
        <f t="shared" si="1"/>
        <v>0</v>
      </c>
      <c r="U29" s="41" t="s">
        <v>23</v>
      </c>
      <c r="V29" s="63" t="e">
        <f>анализ!#REF!</f>
        <v>#REF!</v>
      </c>
      <c r="W29" s="63" t="e">
        <f>анализ!#REF!</f>
        <v>#REF!</v>
      </c>
      <c r="X29" s="39" t="e">
        <f t="shared" si="2"/>
        <v>#REF!</v>
      </c>
    </row>
    <row r="30" spans="1:24" ht="31" x14ac:dyDescent="0.45">
      <c r="A30" s="41" t="s">
        <v>24</v>
      </c>
      <c r="B30" s="67">
        <v>1E-4</v>
      </c>
      <c r="C30" s="71">
        <v>1E-4</v>
      </c>
      <c r="E30" s="44" t="s">
        <v>24</v>
      </c>
      <c r="F30" s="45"/>
      <c r="I30" s="39"/>
      <c r="J30" s="39"/>
      <c r="K30" s="39"/>
      <c r="L30" s="59">
        <f t="shared" si="0"/>
        <v>0</v>
      </c>
      <c r="M30" s="39"/>
      <c r="N30" s="39"/>
      <c r="O30" s="59">
        <f t="shared" si="1"/>
        <v>0</v>
      </c>
      <c r="U30" s="41" t="s">
        <v>24</v>
      </c>
      <c r="V30" s="63" t="e">
        <f>анализ!#REF!</f>
        <v>#REF!</v>
      </c>
      <c r="W30" s="63" t="e">
        <f>анализ!#REF!</f>
        <v>#REF!</v>
      </c>
      <c r="X30" s="39" t="e">
        <f t="shared" si="2"/>
        <v>#REF!</v>
      </c>
    </row>
    <row r="31" spans="1:24" ht="18" x14ac:dyDescent="0.35">
      <c r="A31" s="41" t="s">
        <v>25</v>
      </c>
      <c r="B31" s="67">
        <v>4.8000000000000001E-2</v>
      </c>
      <c r="C31" s="68">
        <v>4.5999999999999999E-2</v>
      </c>
      <c r="E31" s="44" t="s">
        <v>25</v>
      </c>
      <c r="F31" s="45"/>
      <c r="I31" s="39"/>
      <c r="J31" s="39"/>
      <c r="K31" s="39"/>
      <c r="L31" s="59">
        <f t="shared" si="0"/>
        <v>0</v>
      </c>
      <c r="M31" s="39"/>
      <c r="N31" s="39"/>
      <c r="O31" s="59">
        <f t="shared" si="1"/>
        <v>0</v>
      </c>
      <c r="U31" s="41" t="s">
        <v>25</v>
      </c>
      <c r="V31" s="63" t="e">
        <f>анализ!#REF!</f>
        <v>#REF!</v>
      </c>
      <c r="W31" s="63" t="e">
        <f>анализ!#REF!</f>
        <v>#REF!</v>
      </c>
      <c r="X31" s="39" t="e">
        <f t="shared" si="2"/>
        <v>#REF!</v>
      </c>
    </row>
    <row r="32" spans="1:24" ht="18" x14ac:dyDescent="0.35">
      <c r="A32" s="41" t="s">
        <v>26</v>
      </c>
      <c r="B32" s="67">
        <v>3.0000000000000001E-3</v>
      </c>
      <c r="C32" s="68">
        <v>2E-3</v>
      </c>
      <c r="E32" s="44" t="s">
        <v>26</v>
      </c>
      <c r="F32" s="45"/>
      <c r="I32" s="39"/>
      <c r="J32" s="39"/>
      <c r="K32" s="39"/>
      <c r="L32" s="59">
        <f t="shared" si="0"/>
        <v>0</v>
      </c>
      <c r="M32" s="39"/>
      <c r="N32" s="39"/>
      <c r="O32" s="59">
        <f t="shared" si="1"/>
        <v>0</v>
      </c>
      <c r="U32" s="41" t="s">
        <v>26</v>
      </c>
      <c r="V32" s="63" t="e">
        <f>анализ!#REF!</f>
        <v>#REF!</v>
      </c>
      <c r="W32" s="63" t="e">
        <f>анализ!#REF!</f>
        <v>#REF!</v>
      </c>
      <c r="X32" s="39" t="e">
        <f t="shared" si="2"/>
        <v>#REF!</v>
      </c>
    </row>
    <row r="33" spans="1:24" ht="18" x14ac:dyDescent="0.35">
      <c r="A33" s="41" t="s">
        <v>27</v>
      </c>
      <c r="B33" s="67">
        <v>0</v>
      </c>
      <c r="C33" s="68">
        <v>0</v>
      </c>
      <c r="E33" s="44" t="s">
        <v>27</v>
      </c>
      <c r="F33" s="45"/>
      <c r="I33" s="39"/>
      <c r="J33" s="39"/>
      <c r="K33" s="39"/>
      <c r="L33" s="59">
        <f t="shared" si="0"/>
        <v>0</v>
      </c>
      <c r="M33" s="39"/>
      <c r="N33" s="39"/>
      <c r="O33" s="59">
        <f t="shared" si="1"/>
        <v>0</v>
      </c>
      <c r="U33" s="41" t="s">
        <v>27</v>
      </c>
      <c r="V33" s="63" t="e">
        <f>анализ!#REF!</f>
        <v>#REF!</v>
      </c>
      <c r="W33" s="63" t="e">
        <f>анализ!#REF!</f>
        <v>#REF!</v>
      </c>
      <c r="X33" s="39" t="e">
        <f t="shared" si="2"/>
        <v>#REF!</v>
      </c>
    </row>
    <row r="34" spans="1:24" ht="18" x14ac:dyDescent="0.35">
      <c r="A34" s="41" t="s">
        <v>28</v>
      </c>
      <c r="B34" s="67">
        <v>0</v>
      </c>
      <c r="C34" s="68">
        <v>0</v>
      </c>
      <c r="E34" s="44" t="s">
        <v>28</v>
      </c>
      <c r="F34" s="45"/>
      <c r="I34" s="39"/>
      <c r="J34" s="39"/>
      <c r="K34" s="39"/>
      <c r="L34" s="59">
        <f t="shared" si="0"/>
        <v>0</v>
      </c>
      <c r="M34" s="39"/>
      <c r="N34" s="39"/>
      <c r="O34" s="59">
        <f t="shared" si="1"/>
        <v>0</v>
      </c>
      <c r="U34" s="41" t="s">
        <v>28</v>
      </c>
      <c r="V34" s="63" t="e">
        <f>анализ!#REF!</f>
        <v>#REF!</v>
      </c>
      <c r="W34" s="63" t="e">
        <f>анализ!#REF!</f>
        <v>#REF!</v>
      </c>
      <c r="X34" s="39" t="e">
        <f t="shared" si="2"/>
        <v>#REF!</v>
      </c>
    </row>
    <row r="35" spans="1:24" ht="18.5" x14ac:dyDescent="0.45">
      <c r="A35" s="41" t="s">
        <v>29</v>
      </c>
      <c r="B35" s="67">
        <v>5.0000000000000001E-4</v>
      </c>
      <c r="C35" s="71">
        <v>4.0000000000000002E-4</v>
      </c>
      <c r="E35" s="44" t="s">
        <v>29</v>
      </c>
      <c r="F35" s="45"/>
      <c r="I35" s="39"/>
      <c r="J35" s="39"/>
      <c r="K35" s="39"/>
      <c r="L35" s="59">
        <f t="shared" si="0"/>
        <v>0</v>
      </c>
      <c r="M35" s="39"/>
      <c r="N35" s="39"/>
      <c r="O35" s="59">
        <f t="shared" si="1"/>
        <v>0</v>
      </c>
      <c r="U35" s="41" t="s">
        <v>29</v>
      </c>
      <c r="V35" s="63" t="e">
        <f>анализ!#REF!</f>
        <v>#REF!</v>
      </c>
      <c r="W35" s="63" t="e">
        <f>анализ!#REF!</f>
        <v>#REF!</v>
      </c>
      <c r="X35" s="39" t="e">
        <f t="shared" si="2"/>
        <v>#REF!</v>
      </c>
    </row>
    <row r="36" spans="1:24" ht="31" x14ac:dyDescent="0.45">
      <c r="A36" s="41" t="s">
        <v>30</v>
      </c>
      <c r="B36" s="67">
        <v>1</v>
      </c>
      <c r="C36" s="70">
        <v>1</v>
      </c>
      <c r="E36" s="44" t="s">
        <v>30</v>
      </c>
      <c r="F36" s="45"/>
      <c r="I36" s="39"/>
      <c r="J36" s="39"/>
      <c r="K36" s="39"/>
      <c r="L36" s="59">
        <f t="shared" si="0"/>
        <v>0</v>
      </c>
      <c r="M36" s="39"/>
      <c r="N36" s="39"/>
      <c r="O36" s="59">
        <f t="shared" si="1"/>
        <v>0</v>
      </c>
      <c r="U36" s="41" t="s">
        <v>30</v>
      </c>
      <c r="V36" s="63" t="e">
        <f>анализ!#REF!</f>
        <v>#REF!</v>
      </c>
      <c r="W36" s="63" t="e">
        <f>анализ!#REF!</f>
        <v>#REF!</v>
      </c>
      <c r="X36" s="39" t="e">
        <f t="shared" si="2"/>
        <v>#REF!</v>
      </c>
    </row>
    <row r="37" spans="1:24" ht="18.5" x14ac:dyDescent="0.45">
      <c r="A37" s="41" t="s">
        <v>65</v>
      </c>
      <c r="B37" s="67">
        <v>0.05</v>
      </c>
      <c r="C37" s="70">
        <v>0.05</v>
      </c>
      <c r="E37" s="44" t="s">
        <v>65</v>
      </c>
      <c r="F37" s="45"/>
      <c r="I37" s="39"/>
      <c r="J37" s="39"/>
      <c r="K37" s="39"/>
      <c r="L37" s="59">
        <f t="shared" si="0"/>
        <v>0</v>
      </c>
      <c r="M37" s="39"/>
      <c r="N37" s="39"/>
      <c r="O37" s="59">
        <f t="shared" si="1"/>
        <v>0</v>
      </c>
      <c r="U37" s="41" t="s">
        <v>65</v>
      </c>
      <c r="V37" s="63" t="e">
        <f>анализ!#REF!</f>
        <v>#REF!</v>
      </c>
      <c r="W37" s="63" t="e">
        <f>анализ!#REF!</f>
        <v>#REF!</v>
      </c>
      <c r="X37" s="39" t="e">
        <f t="shared" si="2"/>
        <v>#REF!</v>
      </c>
    </row>
    <row r="38" spans="1:24" ht="18.5" x14ac:dyDescent="0.45">
      <c r="A38" s="41" t="s">
        <v>31</v>
      </c>
      <c r="B38" s="67">
        <v>0.05</v>
      </c>
      <c r="C38" s="70">
        <v>0.05</v>
      </c>
      <c r="E38" s="44" t="s">
        <v>31</v>
      </c>
      <c r="F38" s="45"/>
      <c r="I38" s="39"/>
      <c r="J38" s="39"/>
      <c r="K38" s="39"/>
      <c r="L38" s="59">
        <f t="shared" si="0"/>
        <v>0</v>
      </c>
      <c r="M38" s="39"/>
      <c r="N38" s="39"/>
      <c r="O38" s="59">
        <f t="shared" si="1"/>
        <v>0</v>
      </c>
      <c r="U38" s="41" t="s">
        <v>31</v>
      </c>
      <c r="V38" s="63" t="e">
        <f>анализ!#REF!</f>
        <v>#REF!</v>
      </c>
      <c r="W38" s="63" t="e">
        <f>анализ!#REF!</f>
        <v>#REF!</v>
      </c>
      <c r="X38" s="39" t="e">
        <f t="shared" si="2"/>
        <v>#REF!</v>
      </c>
    </row>
    <row r="39" spans="1:24" ht="18.5" x14ac:dyDescent="0.45">
      <c r="A39" s="41" t="s">
        <v>32</v>
      </c>
      <c r="B39" s="67">
        <v>0.05</v>
      </c>
      <c r="C39" s="70">
        <v>0.05</v>
      </c>
      <c r="E39" s="44" t="s">
        <v>32</v>
      </c>
      <c r="F39" s="45"/>
      <c r="I39" s="39"/>
      <c r="J39" s="39"/>
      <c r="K39" s="39"/>
      <c r="L39" s="59">
        <f t="shared" si="0"/>
        <v>0</v>
      </c>
      <c r="M39" s="39"/>
      <c r="N39" s="39"/>
      <c r="O39" s="59">
        <f t="shared" si="1"/>
        <v>0</v>
      </c>
      <c r="U39" s="41" t="s">
        <v>32</v>
      </c>
      <c r="V39" s="63" t="e">
        <f>анализ!#REF!</f>
        <v>#REF!</v>
      </c>
      <c r="W39" s="63" t="e">
        <f>анализ!#REF!</f>
        <v>#REF!</v>
      </c>
      <c r="X39" s="39" t="e">
        <f t="shared" si="2"/>
        <v>#REF!</v>
      </c>
    </row>
    <row r="40" spans="1:24" ht="18.5" x14ac:dyDescent="0.45">
      <c r="A40" s="41" t="s">
        <v>47</v>
      </c>
      <c r="B40" s="67">
        <v>1.0999999999999999E-2</v>
      </c>
      <c r="C40" s="70">
        <v>8.9999999999999993E-3</v>
      </c>
      <c r="E40" s="44" t="s">
        <v>47</v>
      </c>
      <c r="F40" s="45"/>
      <c r="I40" s="39"/>
      <c r="J40" s="39"/>
      <c r="K40" s="39"/>
      <c r="L40" s="59">
        <f t="shared" si="0"/>
        <v>0</v>
      </c>
      <c r="M40" s="39"/>
      <c r="N40" s="39"/>
      <c r="O40" s="59">
        <f t="shared" si="1"/>
        <v>0</v>
      </c>
      <c r="U40" s="41" t="s">
        <v>47</v>
      </c>
      <c r="V40" s="63" t="e">
        <f>анализ!#REF!</f>
        <v>#REF!</v>
      </c>
      <c r="W40" s="63" t="e">
        <f>анализ!#REF!</f>
        <v>#REF!</v>
      </c>
      <c r="X40" s="39" t="e">
        <f t="shared" si="2"/>
        <v>#REF!</v>
      </c>
    </row>
    <row r="41" spans="1:24" ht="31" x14ac:dyDescent="0.45">
      <c r="A41" s="41" t="s">
        <v>33</v>
      </c>
      <c r="B41" s="67">
        <v>1.2E-2</v>
      </c>
      <c r="C41" s="70">
        <v>8.0000000000000002E-3</v>
      </c>
      <c r="E41" s="44" t="s">
        <v>33</v>
      </c>
      <c r="F41" s="45"/>
      <c r="I41" s="39"/>
      <c r="J41" s="39"/>
      <c r="K41" s="39"/>
      <c r="L41" s="59">
        <f t="shared" si="0"/>
        <v>0</v>
      </c>
      <c r="M41" s="39"/>
      <c r="N41" s="39"/>
      <c r="O41" s="59">
        <f t="shared" si="1"/>
        <v>0</v>
      </c>
      <c r="U41" s="41" t="s">
        <v>33</v>
      </c>
      <c r="V41" s="63" t="e">
        <f>анализ!#REF!</f>
        <v>#REF!</v>
      </c>
      <c r="W41" s="63" t="e">
        <f>анализ!#REF!</f>
        <v>#REF!</v>
      </c>
      <c r="X41" s="39" t="e">
        <f t="shared" si="2"/>
        <v>#REF!</v>
      </c>
    </row>
    <row r="42" spans="1:24" ht="31" x14ac:dyDescent="0.35">
      <c r="A42" s="42" t="s">
        <v>34</v>
      </c>
      <c r="B42" s="67">
        <v>0.01</v>
      </c>
      <c r="C42" s="68">
        <v>7.0000000000000001E-3</v>
      </c>
      <c r="E42" s="46" t="s">
        <v>34</v>
      </c>
      <c r="F42" s="45"/>
      <c r="I42" s="39"/>
      <c r="J42" s="39"/>
      <c r="K42" s="39"/>
      <c r="L42" s="59">
        <f t="shared" si="0"/>
        <v>0</v>
      </c>
      <c r="M42" s="39"/>
      <c r="N42" s="39"/>
      <c r="O42" s="59">
        <f t="shared" si="1"/>
        <v>0</v>
      </c>
      <c r="U42" s="42" t="s">
        <v>34</v>
      </c>
      <c r="V42" s="63" t="e">
        <f>анализ!#REF!</f>
        <v>#REF!</v>
      </c>
      <c r="W42" s="63" t="e">
        <f>анализ!#REF!</f>
        <v>#REF!</v>
      </c>
      <c r="X42" s="39" t="e">
        <f t="shared" si="2"/>
        <v>#REF!</v>
      </c>
    </row>
    <row r="43" spans="1:24" ht="31" x14ac:dyDescent="0.35">
      <c r="A43" s="42" t="s">
        <v>35</v>
      </c>
      <c r="B43" s="67">
        <v>5.0000000000000001E-3</v>
      </c>
      <c r="C43" s="68">
        <v>4.0000000000000001E-3</v>
      </c>
      <c r="E43" s="46" t="s">
        <v>35</v>
      </c>
      <c r="F43" s="45"/>
      <c r="U43" s="42" t="s">
        <v>35</v>
      </c>
      <c r="V43" s="63" t="e">
        <f>анализ!#REF!</f>
        <v>#REF!</v>
      </c>
      <c r="W43" s="63" t="e">
        <f>анализ!#REF!</f>
        <v>#REF!</v>
      </c>
      <c r="X43" s="39" t="e">
        <f t="shared" si="2"/>
        <v>#REF!</v>
      </c>
    </row>
    <row r="44" spans="1:24" ht="31" x14ac:dyDescent="0.35">
      <c r="A44" s="42" t="s">
        <v>36</v>
      </c>
      <c r="B44" s="67">
        <v>2E-3</v>
      </c>
      <c r="C44" s="68">
        <v>2E-3</v>
      </c>
      <c r="E44" s="46" t="s">
        <v>36</v>
      </c>
      <c r="F44" s="45"/>
      <c r="U44" s="42" t="s">
        <v>36</v>
      </c>
      <c r="V44" s="63" t="e">
        <f>анализ!#REF!</f>
        <v>#REF!</v>
      </c>
      <c r="W44" s="63" t="e">
        <f>анализ!#REF!</f>
        <v>#REF!</v>
      </c>
      <c r="X44" s="39" t="e">
        <f t="shared" si="2"/>
        <v>#REF!</v>
      </c>
    </row>
    <row r="45" spans="1:24" ht="31" x14ac:dyDescent="0.35">
      <c r="A45" s="42" t="s">
        <v>37</v>
      </c>
      <c r="B45" s="67">
        <v>2E-3</v>
      </c>
      <c r="C45" s="68">
        <v>1E-3</v>
      </c>
      <c r="E45" s="46" t="s">
        <v>37</v>
      </c>
      <c r="F45" s="45"/>
      <c r="U45" s="42" t="s">
        <v>37</v>
      </c>
      <c r="V45" s="63" t="e">
        <f>анализ!#REF!</f>
        <v>#REF!</v>
      </c>
      <c r="W45" s="63" t="e">
        <f>анализ!#REF!</f>
        <v>#REF!</v>
      </c>
      <c r="X45" s="39" t="e">
        <f t="shared" si="2"/>
        <v>#REF!</v>
      </c>
    </row>
    <row r="46" spans="1:24" ht="31" x14ac:dyDescent="0.35">
      <c r="A46" s="42" t="s">
        <v>38</v>
      </c>
      <c r="B46" s="67">
        <v>2E-3</v>
      </c>
      <c r="C46" s="68">
        <v>2E-3</v>
      </c>
      <c r="E46" s="46" t="s">
        <v>38</v>
      </c>
      <c r="F46" s="45"/>
      <c r="U46" s="42" t="s">
        <v>38</v>
      </c>
      <c r="V46" s="63" t="e">
        <f>анализ!#REF!</f>
        <v>#REF!</v>
      </c>
      <c r="W46" s="63" t="e">
        <f>анализ!#REF!</f>
        <v>#REF!</v>
      </c>
      <c r="X46" s="39" t="e">
        <f t="shared" si="2"/>
        <v>#REF!</v>
      </c>
    </row>
    <row r="47" spans="1:24" ht="31" x14ac:dyDescent="0.35">
      <c r="A47" s="42" t="s">
        <v>39</v>
      </c>
      <c r="B47" s="67">
        <v>4.0000000000000001E-3</v>
      </c>
      <c r="C47" s="68">
        <v>2E-3</v>
      </c>
      <c r="E47" s="46" t="s">
        <v>39</v>
      </c>
      <c r="F47" s="45"/>
      <c r="U47" s="42" t="s">
        <v>39</v>
      </c>
      <c r="V47" s="63" t="e">
        <f>анализ!#REF!</f>
        <v>#REF!</v>
      </c>
      <c r="W47" s="63" t="e">
        <f>анализ!#REF!</f>
        <v>#REF!</v>
      </c>
      <c r="X47" s="39" t="e">
        <f t="shared" si="2"/>
        <v>#REF!</v>
      </c>
    </row>
    <row r="48" spans="1:24" ht="46.5" x14ac:dyDescent="0.35">
      <c r="A48" s="42" t="s">
        <v>40</v>
      </c>
      <c r="B48" s="67">
        <v>1.2999999999999999E-2</v>
      </c>
      <c r="C48" s="68">
        <v>8.9999999999999993E-3</v>
      </c>
      <c r="E48" s="46" t="s">
        <v>40</v>
      </c>
      <c r="F48" s="45"/>
      <c r="U48" s="42" t="s">
        <v>40</v>
      </c>
      <c r="V48" s="63" t="e">
        <f>анализ!#REF!</f>
        <v>#REF!</v>
      </c>
      <c r="W48" s="63" t="e">
        <f>анализ!#REF!</f>
        <v>#REF!</v>
      </c>
      <c r="X48" s="39" t="e">
        <f t="shared" si="2"/>
        <v>#REF!</v>
      </c>
    </row>
    <row r="49" spans="1:24" ht="46.5" x14ac:dyDescent="0.35">
      <c r="A49" s="42" t="s">
        <v>41</v>
      </c>
      <c r="B49" s="67">
        <v>5.0000000000000001E-3</v>
      </c>
      <c r="C49" s="68">
        <v>3.0000000000000001E-3</v>
      </c>
      <c r="E49" s="46" t="s">
        <v>41</v>
      </c>
      <c r="F49" s="45"/>
      <c r="U49" s="42" t="s">
        <v>41</v>
      </c>
      <c r="V49" s="63" t="e">
        <f>анализ!#REF!</f>
        <v>#REF!</v>
      </c>
      <c r="W49" s="63" t="e">
        <f>анализ!#REF!</f>
        <v>#REF!</v>
      </c>
      <c r="X49" s="39" t="e">
        <f t="shared" si="2"/>
        <v>#REF!</v>
      </c>
    </row>
    <row r="50" spans="1:24" ht="18.5" x14ac:dyDescent="0.45">
      <c r="A50" s="41" t="s">
        <v>42</v>
      </c>
      <c r="B50" s="67">
        <v>2.9000000000000001E-2</v>
      </c>
      <c r="C50" s="70">
        <v>2.5000000000000001E-2</v>
      </c>
      <c r="E50" s="44" t="s">
        <v>42</v>
      </c>
      <c r="F50" s="45"/>
      <c r="U50" s="41" t="s">
        <v>42</v>
      </c>
      <c r="V50" s="63" t="e">
        <f>анализ!#REF!</f>
        <v>#REF!</v>
      </c>
      <c r="W50" s="63" t="e">
        <f>анализ!#REF!</f>
        <v>#REF!</v>
      </c>
      <c r="X50" s="39" t="e">
        <f t="shared" si="2"/>
        <v>#REF!</v>
      </c>
    </row>
    <row r="51" spans="1:24" ht="46.5" x14ac:dyDescent="0.45">
      <c r="A51" s="41" t="s">
        <v>43</v>
      </c>
      <c r="B51" s="67">
        <v>5.0000000000000001E-3</v>
      </c>
      <c r="C51" s="70">
        <v>3.0000000000000001E-3</v>
      </c>
      <c r="E51" s="44" t="s">
        <v>43</v>
      </c>
      <c r="F51" s="45"/>
      <c r="U51" s="41" t="s">
        <v>43</v>
      </c>
      <c r="V51" s="63" t="e">
        <f>анализ!#REF!</f>
        <v>#REF!</v>
      </c>
      <c r="W51" s="63" t="e">
        <f>анализ!#REF!</f>
        <v>#REF!</v>
      </c>
      <c r="X51" s="39" t="e">
        <f t="shared" si="2"/>
        <v>#REF!</v>
      </c>
    </row>
    <row r="52" spans="1:24" ht="18.5" x14ac:dyDescent="0.45">
      <c r="A52" s="41" t="s">
        <v>44</v>
      </c>
      <c r="B52" s="67">
        <v>0.03</v>
      </c>
      <c r="C52" s="70">
        <v>2.5000000000000001E-2</v>
      </c>
      <c r="E52" s="44" t="s">
        <v>44</v>
      </c>
      <c r="F52" s="45"/>
      <c r="U52" s="41" t="s">
        <v>44</v>
      </c>
      <c r="V52" s="63" t="e">
        <f>анализ!#REF!</f>
        <v>#REF!</v>
      </c>
      <c r="W52" s="63" t="e">
        <f>анализ!#REF!</f>
        <v>#REF!</v>
      </c>
      <c r="X52" s="39" t="e">
        <f t="shared" si="2"/>
        <v>#REF!</v>
      </c>
    </row>
    <row r="53" spans="1:24" ht="46.5" x14ac:dyDescent="0.45">
      <c r="A53" s="41" t="s">
        <v>45</v>
      </c>
      <c r="B53" s="67">
        <v>1.0999999999999999E-2</v>
      </c>
      <c r="C53" s="70">
        <v>8.9999999999999993E-3</v>
      </c>
      <c r="E53" s="44" t="s">
        <v>45</v>
      </c>
      <c r="F53" s="45"/>
      <c r="U53" s="41" t="s">
        <v>45</v>
      </c>
      <c r="V53" s="63" t="e">
        <f>анализ!#REF!</f>
        <v>#REF!</v>
      </c>
      <c r="W53" s="63" t="e">
        <f>анализ!#REF!</f>
        <v>#REF!</v>
      </c>
      <c r="X53" s="39" t="e">
        <f t="shared" si="2"/>
        <v>#REF!</v>
      </c>
    </row>
    <row r="54" spans="1:24" ht="31" x14ac:dyDescent="0.45">
      <c r="A54" s="41" t="s">
        <v>46</v>
      </c>
      <c r="B54" s="67">
        <v>3.0000000000000001E-3</v>
      </c>
      <c r="C54" s="70">
        <v>2E-3</v>
      </c>
      <c r="E54" s="44" t="s">
        <v>46</v>
      </c>
      <c r="F54" s="45"/>
      <c r="U54" s="41" t="s">
        <v>46</v>
      </c>
      <c r="V54" s="63" t="e">
        <f>анализ!#REF!</f>
        <v>#REF!</v>
      </c>
      <c r="W54" s="63" t="e">
        <f>анализ!#REF!</f>
        <v>#REF!</v>
      </c>
      <c r="X54" s="39" t="e">
        <f t="shared" si="2"/>
        <v>#REF!</v>
      </c>
    </row>
    <row r="55" spans="1:24" ht="18" x14ac:dyDescent="0.35">
      <c r="A55" s="41" t="s">
        <v>138</v>
      </c>
      <c r="B55" s="67">
        <v>2.4E-2</v>
      </c>
      <c r="C55" s="72">
        <v>0.02</v>
      </c>
      <c r="E55" s="44" t="s">
        <v>138</v>
      </c>
      <c r="F55" s="78"/>
      <c r="U55" s="41" t="s">
        <v>138</v>
      </c>
      <c r="V55" s="63">
        <f>анализ!F10</f>
        <v>0</v>
      </c>
      <c r="W55" s="63">
        <f>анализ!M10</f>
        <v>0</v>
      </c>
      <c r="X55" s="39">
        <f t="shared" si="2"/>
        <v>0</v>
      </c>
    </row>
    <row r="56" spans="1:24" ht="31" x14ac:dyDescent="0.35">
      <c r="A56" s="41" t="s">
        <v>139</v>
      </c>
      <c r="B56" s="67">
        <v>5.5E-2</v>
      </c>
      <c r="C56" s="72">
        <v>0.05</v>
      </c>
      <c r="E56" s="93" t="s">
        <v>139</v>
      </c>
      <c r="F56" s="93">
        <v>572.13</v>
      </c>
      <c r="U56" s="41" t="s">
        <v>139</v>
      </c>
      <c r="V56" s="63">
        <f>анализ!F11</f>
        <v>0</v>
      </c>
      <c r="W56" s="63">
        <f>анализ!M11</f>
        <v>0</v>
      </c>
      <c r="X56" s="39">
        <f t="shared" si="2"/>
        <v>0</v>
      </c>
    </row>
    <row r="57" spans="1:24" ht="31" x14ac:dyDescent="0.35">
      <c r="A57" s="41" t="s">
        <v>140</v>
      </c>
      <c r="B57" s="67">
        <v>2.5000000000000001E-2</v>
      </c>
      <c r="C57" s="72">
        <v>0.02</v>
      </c>
      <c r="E57" s="93" t="s">
        <v>140</v>
      </c>
      <c r="F57" s="93">
        <v>448.74</v>
      </c>
      <c r="U57" s="41" t="s">
        <v>140</v>
      </c>
      <c r="V57" s="63">
        <f>анализ!F12</f>
        <v>0</v>
      </c>
      <c r="W57" s="63">
        <f>анализ!M12</f>
        <v>0</v>
      </c>
      <c r="X57" s="39">
        <f t="shared" si="2"/>
        <v>0</v>
      </c>
    </row>
    <row r="58" spans="1:24" ht="31" x14ac:dyDescent="0.35">
      <c r="A58" s="41" t="s">
        <v>141</v>
      </c>
      <c r="B58" s="67">
        <v>2.1000000000000001E-2</v>
      </c>
      <c r="C58" s="72">
        <v>1.7999999999999999E-2</v>
      </c>
      <c r="E58" s="44" t="s">
        <v>141</v>
      </c>
      <c r="F58" s="78"/>
      <c r="U58" s="41" t="s">
        <v>141</v>
      </c>
      <c r="V58" s="63" t="e">
        <f>анализ!#REF!</f>
        <v>#REF!</v>
      </c>
      <c r="W58" s="63" t="e">
        <f>анализ!#REF!</f>
        <v>#REF!</v>
      </c>
      <c r="X58" s="39" t="e">
        <f t="shared" si="2"/>
        <v>#REF!</v>
      </c>
    </row>
    <row r="59" spans="1:24" ht="46.5" x14ac:dyDescent="0.35">
      <c r="A59" s="41" t="s">
        <v>142</v>
      </c>
      <c r="B59" s="67">
        <v>8.0000000000000002E-3</v>
      </c>
      <c r="C59" s="72">
        <v>5.0000000000000001E-3</v>
      </c>
      <c r="E59" s="44" t="s">
        <v>142</v>
      </c>
      <c r="F59" s="78"/>
      <c r="U59" s="41" t="s">
        <v>142</v>
      </c>
      <c r="V59" s="63" t="e">
        <f>анализ!#REF!</f>
        <v>#REF!</v>
      </c>
      <c r="W59" s="63" t="e">
        <f>анализ!#REF!</f>
        <v>#REF!</v>
      </c>
      <c r="X59" s="39" t="e">
        <f t="shared" si="2"/>
        <v>#REF!</v>
      </c>
    </row>
    <row r="60" spans="1:24" ht="18" x14ac:dyDescent="0.35">
      <c r="A60" s="41" t="s">
        <v>143</v>
      </c>
      <c r="B60" s="67">
        <v>6.0000000000000001E-3</v>
      </c>
      <c r="C60" s="72">
        <v>4.0000000000000001E-3</v>
      </c>
      <c r="E60" s="44" t="s">
        <v>143</v>
      </c>
      <c r="F60" s="78"/>
      <c r="U60" s="41" t="s">
        <v>143</v>
      </c>
      <c r="V60" s="63" t="e">
        <f>анализ!#REF!</f>
        <v>#REF!</v>
      </c>
      <c r="W60" s="63" t="e">
        <f>анализ!#REF!</f>
        <v>#REF!</v>
      </c>
      <c r="X60" s="39" t="e">
        <f t="shared" si="2"/>
        <v>#REF!</v>
      </c>
    </row>
    <row r="61" spans="1:24" ht="18" x14ac:dyDescent="0.35">
      <c r="A61" s="41" t="s">
        <v>144</v>
      </c>
      <c r="B61" s="67">
        <v>0.04</v>
      </c>
      <c r="C61" s="72">
        <v>0.03</v>
      </c>
      <c r="E61" s="44" t="s">
        <v>144</v>
      </c>
      <c r="F61" s="78"/>
      <c r="U61" s="41" t="s">
        <v>144</v>
      </c>
      <c r="V61" s="63" t="e">
        <f>анализ!#REF!</f>
        <v>#REF!</v>
      </c>
      <c r="W61" s="63" t="e">
        <f>анализ!#REF!</f>
        <v>#REF!</v>
      </c>
      <c r="X61" s="39" t="e">
        <f t="shared" si="2"/>
        <v>#REF!</v>
      </c>
    </row>
    <row r="62" spans="1:24" ht="18" x14ac:dyDescent="0.35">
      <c r="A62" s="41" t="s">
        <v>145</v>
      </c>
      <c r="B62" s="67">
        <v>0.29199999999999998</v>
      </c>
      <c r="C62" s="72">
        <v>0.23499999999999999</v>
      </c>
      <c r="E62" s="44" t="s">
        <v>145</v>
      </c>
      <c r="F62" s="78"/>
      <c r="U62" s="41" t="s">
        <v>145</v>
      </c>
      <c r="V62" s="63">
        <f>анализ!F13</f>
        <v>0</v>
      </c>
      <c r="W62" s="63">
        <f>анализ!M13</f>
        <v>0</v>
      </c>
      <c r="X62" s="39">
        <f t="shared" si="2"/>
        <v>0</v>
      </c>
    </row>
    <row r="63" spans="1:24" ht="18" x14ac:dyDescent="0.35">
      <c r="A63" s="41" t="s">
        <v>146</v>
      </c>
      <c r="B63" s="67">
        <v>4.9000000000000002E-2</v>
      </c>
      <c r="C63" s="72">
        <v>4.7E-2</v>
      </c>
      <c r="E63" s="44" t="s">
        <v>146</v>
      </c>
      <c r="F63" s="78"/>
      <c r="U63" s="41" t="s">
        <v>146</v>
      </c>
      <c r="V63" s="63">
        <f>анализ!F14</f>
        <v>0</v>
      </c>
      <c r="W63" s="63">
        <f>анализ!M14</f>
        <v>0</v>
      </c>
      <c r="X63" s="39">
        <f t="shared" si="2"/>
        <v>0</v>
      </c>
    </row>
    <row r="64" spans="1:24" ht="18" x14ac:dyDescent="0.35">
      <c r="A64" s="41" t="s">
        <v>48</v>
      </c>
      <c r="B64" s="67">
        <v>1.6E-2</v>
      </c>
      <c r="C64" s="72">
        <v>1.4999999999999999E-2</v>
      </c>
      <c r="E64" s="44" t="s">
        <v>48</v>
      </c>
      <c r="F64" s="78"/>
      <c r="U64" s="41" t="s">
        <v>48</v>
      </c>
      <c r="V64" s="63">
        <f>анализ!F15</f>
        <v>0</v>
      </c>
      <c r="W64" s="63">
        <f>анализ!M15</f>
        <v>0</v>
      </c>
      <c r="X64" s="39">
        <f t="shared" si="2"/>
        <v>0</v>
      </c>
    </row>
    <row r="65" spans="1:24" ht="31" x14ac:dyDescent="0.35">
      <c r="A65" s="41" t="s">
        <v>49</v>
      </c>
      <c r="B65" s="67">
        <v>1.7999999999999999E-2</v>
      </c>
      <c r="C65" s="72">
        <v>1.4999999999999999E-2</v>
      </c>
      <c r="E65" s="44" t="s">
        <v>49</v>
      </c>
      <c r="F65" s="78"/>
      <c r="U65" s="41" t="s">
        <v>49</v>
      </c>
      <c r="V65" s="63">
        <f>анализ!F16</f>
        <v>0</v>
      </c>
      <c r="W65" s="63">
        <f>анализ!M16</f>
        <v>0</v>
      </c>
      <c r="X65" s="39">
        <f t="shared" si="2"/>
        <v>0</v>
      </c>
    </row>
    <row r="66" spans="1:24" ht="18" x14ac:dyDescent="0.35">
      <c r="A66" s="41" t="s">
        <v>147</v>
      </c>
      <c r="B66" s="67">
        <v>0.1</v>
      </c>
      <c r="C66" s="72">
        <v>0.1</v>
      </c>
      <c r="E66" s="44" t="s">
        <v>147</v>
      </c>
      <c r="F66" s="78"/>
      <c r="U66" s="41" t="s">
        <v>147</v>
      </c>
      <c r="V66" s="63">
        <f>анализ!F17</f>
        <v>0</v>
      </c>
      <c r="W66" s="63">
        <f>анализ!M17</f>
        <v>0</v>
      </c>
      <c r="X66" s="39">
        <f t="shared" si="2"/>
        <v>0</v>
      </c>
    </row>
  </sheetData>
  <mergeCells count="2">
    <mergeCell ref="I4:O4"/>
    <mergeCell ref="V4:X4"/>
  </mergeCells>
  <pageMargins left="0.7" right="0.7" top="0.75" bottom="0.75" header="0.3" footer="0.3"/>
  <pageSetup paperSize="9" scale="4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3:Z18"/>
  <sheetViews>
    <sheetView topLeftCell="I4" zoomScale="84" zoomScaleNormal="84" workbookViewId="0">
      <selection activeCell="B14" sqref="B14"/>
    </sheetView>
  </sheetViews>
  <sheetFormatPr defaultColWidth="9.1796875" defaultRowHeight="14.5" x14ac:dyDescent="0.35"/>
  <cols>
    <col min="1" max="1" width="6.453125" style="1" customWidth="1"/>
    <col min="2" max="2" width="24.453125" style="1" customWidth="1"/>
    <col min="3" max="3" width="24.453125" style="1" hidden="1" customWidth="1"/>
    <col min="4" max="4" width="8.453125" style="1" customWidth="1"/>
    <col min="5" max="5" width="16.7265625" style="1" customWidth="1"/>
    <col min="6" max="6" width="20" style="1" customWidth="1"/>
    <col min="7" max="7" width="15.7265625" style="1" customWidth="1"/>
    <col min="8" max="8" width="11.7265625" style="1" customWidth="1"/>
    <col min="9" max="9" width="23.1796875" style="1" customWidth="1"/>
    <col min="10" max="10" width="11.7265625" style="1" hidden="1" customWidth="1"/>
    <col min="11" max="11" width="7.1796875" style="1" hidden="1" customWidth="1"/>
    <col min="12" max="12" width="11.7265625" style="1" customWidth="1"/>
    <col min="13" max="13" width="19.1796875" style="1" customWidth="1"/>
    <col min="14" max="14" width="12.7265625" style="1" customWidth="1"/>
    <col min="15" max="15" width="11" style="1" customWidth="1"/>
    <col min="16" max="16" width="17.81640625" style="1" hidden="1" customWidth="1"/>
    <col min="17" max="17" width="18.1796875" style="1" hidden="1" customWidth="1"/>
    <col min="18" max="18" width="11" style="1" hidden="1" customWidth="1"/>
    <col min="19" max="19" width="11" style="1" customWidth="1"/>
    <col min="20" max="20" width="18" style="1" customWidth="1"/>
    <col min="21" max="21" width="13.453125" style="1" customWidth="1"/>
    <col min="22" max="22" width="23.1796875" style="1" customWidth="1"/>
    <col min="23" max="23" width="9.1796875" style="1"/>
    <col min="24" max="24" width="19.453125" style="1" customWidth="1"/>
    <col min="25" max="25" width="16.453125" style="1" bestFit="1" customWidth="1"/>
    <col min="26" max="26" width="10.1796875" style="1" bestFit="1" customWidth="1"/>
    <col min="27" max="16384" width="9.1796875" style="1"/>
  </cols>
  <sheetData>
    <row r="3" spans="1:26" s="30" customFormat="1" ht="17.5" x14ac:dyDescent="0.35">
      <c r="B3" s="123" t="s">
        <v>52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26" s="30" customFormat="1" ht="17.5" customHeight="1" x14ac:dyDescent="0.35">
      <c r="B4" s="125" t="str">
        <f>Данные!Z2</f>
        <v>МДОУ "Детский сад  № 138"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</row>
    <row r="5" spans="1:26" s="30" customFormat="1" ht="18" customHeight="1" x14ac:dyDescent="0.35">
      <c r="A5" s="31"/>
      <c r="B5" s="126" t="str">
        <f>Данные!AA2</f>
        <v xml:space="preserve"> с 09.01.2024 по 28.06.2024 г.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1:26" s="12" customFormat="1" ht="23.5" x14ac:dyDescent="0.55000000000000004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6" s="16" customFormat="1" ht="126" customHeight="1" x14ac:dyDescent="0.45">
      <c r="A7" s="48" t="s">
        <v>9</v>
      </c>
      <c r="B7" s="48" t="s">
        <v>8</v>
      </c>
      <c r="C7" s="47"/>
      <c r="D7" s="47" t="s">
        <v>67</v>
      </c>
      <c r="E7" s="48" t="s">
        <v>7</v>
      </c>
      <c r="F7" s="64" t="s">
        <v>73</v>
      </c>
      <c r="G7" s="49" t="s">
        <v>6</v>
      </c>
      <c r="H7" s="49" t="s">
        <v>5</v>
      </c>
      <c r="I7" s="49" t="s">
        <v>66</v>
      </c>
      <c r="J7" s="49" t="s">
        <v>68</v>
      </c>
      <c r="K7" s="49" t="s">
        <v>69</v>
      </c>
      <c r="L7" s="49" t="s">
        <v>70</v>
      </c>
      <c r="M7" s="64" t="s">
        <v>74</v>
      </c>
      <c r="N7" s="49" t="s">
        <v>4</v>
      </c>
      <c r="O7" s="49" t="s">
        <v>3</v>
      </c>
      <c r="P7" s="49" t="s">
        <v>71</v>
      </c>
      <c r="Q7" s="49" t="s">
        <v>68</v>
      </c>
      <c r="R7" s="49" t="s">
        <v>69</v>
      </c>
      <c r="S7" s="49" t="s">
        <v>72</v>
      </c>
      <c r="T7" s="49" t="s">
        <v>2</v>
      </c>
      <c r="U7" s="49" t="s">
        <v>53</v>
      </c>
      <c r="V7" s="49" t="s">
        <v>54</v>
      </c>
      <c r="W7" s="49" t="s">
        <v>1</v>
      </c>
      <c r="X7" s="49" t="s">
        <v>0</v>
      </c>
    </row>
    <row r="8" spans="1:26" s="16" customFormat="1" ht="18.5" x14ac:dyDescent="0.45">
      <c r="A8" s="17">
        <v>1</v>
      </c>
      <c r="B8" s="17" t="s">
        <v>139</v>
      </c>
      <c r="C8" s="37">
        <f t="shared" ref="C8:C9" si="0">V8</f>
        <v>377</v>
      </c>
      <c r="D8" s="33"/>
      <c r="E8" s="24">
        <f>Данные!$C$2</f>
        <v>116</v>
      </c>
      <c r="F8" s="65">
        <f t="shared" ref="F8:F9" si="1">E8</f>
        <v>116</v>
      </c>
      <c r="G8" s="24">
        <f>Данные!$A$2</f>
        <v>50</v>
      </c>
      <c r="H8" s="25">
        <f>Данные!B56</f>
        <v>5.5E-2</v>
      </c>
      <c r="I8" s="25">
        <f t="shared" ref="I8:I9" si="2">H8*G8*E8</f>
        <v>319</v>
      </c>
      <c r="J8" s="25" t="e">
        <f t="shared" ref="J8:J9" si="3">INT(I8/D8)</f>
        <v>#DIV/0!</v>
      </c>
      <c r="K8" s="25" t="e">
        <f t="shared" ref="K8:K9" si="4">J8*D8</f>
        <v>#DIV/0!</v>
      </c>
      <c r="L8" s="25">
        <f t="shared" ref="L8:L9" si="5">ROUND(F8*G8*H8,2)</f>
        <v>319</v>
      </c>
      <c r="M8" s="66">
        <f t="shared" ref="M8:M9" si="6">E8</f>
        <v>116</v>
      </c>
      <c r="N8" s="24">
        <f>Данные!$B$2</f>
        <v>10</v>
      </c>
      <c r="O8" s="22">
        <f>Данные!C56</f>
        <v>0.05</v>
      </c>
      <c r="P8" s="32">
        <f t="shared" ref="P8:P9" si="7">O8*N8*F8</f>
        <v>58</v>
      </c>
      <c r="Q8" s="32" t="e">
        <f t="shared" ref="Q8:Q9" si="8">INT(P8/D8)</f>
        <v>#DIV/0!</v>
      </c>
      <c r="R8" s="32" t="e">
        <f t="shared" ref="R8:R9" si="9">Q8*D8</f>
        <v>#DIV/0!</v>
      </c>
      <c r="S8" s="32">
        <f t="shared" ref="S8:S9" si="10">ROUND(M8*N8*O8,2)</f>
        <v>58</v>
      </c>
      <c r="T8" s="13">
        <f t="shared" ref="T8" si="11">ROUND(E8*G8*H8+E8*N8*O8,2)</f>
        <v>377</v>
      </c>
      <c r="U8" s="13"/>
      <c r="V8" s="15">
        <f t="shared" ref="V8:V9" si="12">ROUND(T8,2)</f>
        <v>377</v>
      </c>
      <c r="W8" s="26">
        <f>Данные!F56</f>
        <v>572.13</v>
      </c>
      <c r="X8" s="15">
        <f t="shared" ref="X8:X9" si="13">V8*W8</f>
        <v>215693.01</v>
      </c>
      <c r="Y8" s="50"/>
      <c r="Z8" s="51"/>
    </row>
    <row r="9" spans="1:26" s="16" customFormat="1" ht="18.5" x14ac:dyDescent="0.45">
      <c r="A9" s="17">
        <v>2</v>
      </c>
      <c r="B9" s="17" t="s">
        <v>140</v>
      </c>
      <c r="C9" s="37">
        <f t="shared" si="0"/>
        <v>168.2</v>
      </c>
      <c r="D9" s="33"/>
      <c r="E9" s="24">
        <f>Данные!$C$2</f>
        <v>116</v>
      </c>
      <c r="F9" s="65">
        <f t="shared" si="1"/>
        <v>116</v>
      </c>
      <c r="G9" s="24">
        <f>Данные!$A$2</f>
        <v>50</v>
      </c>
      <c r="H9" s="25">
        <f>Данные!B57</f>
        <v>2.5000000000000001E-2</v>
      </c>
      <c r="I9" s="25">
        <f t="shared" si="2"/>
        <v>145</v>
      </c>
      <c r="J9" s="25" t="e">
        <f t="shared" si="3"/>
        <v>#DIV/0!</v>
      </c>
      <c r="K9" s="25" t="e">
        <f t="shared" si="4"/>
        <v>#DIV/0!</v>
      </c>
      <c r="L9" s="25">
        <f t="shared" si="5"/>
        <v>145</v>
      </c>
      <c r="M9" s="66">
        <f t="shared" si="6"/>
        <v>116</v>
      </c>
      <c r="N9" s="24">
        <f>Данные!$B$2</f>
        <v>10</v>
      </c>
      <c r="O9" s="22">
        <f>Данные!C57</f>
        <v>0.02</v>
      </c>
      <c r="P9" s="32">
        <f t="shared" si="7"/>
        <v>23.200000000000003</v>
      </c>
      <c r="Q9" s="32" t="e">
        <f t="shared" si="8"/>
        <v>#DIV/0!</v>
      </c>
      <c r="R9" s="32" t="e">
        <f t="shared" si="9"/>
        <v>#DIV/0!</v>
      </c>
      <c r="S9" s="32">
        <f t="shared" si="10"/>
        <v>23.2</v>
      </c>
      <c r="T9" s="13">
        <f t="shared" ref="T9" si="14">S9+L9</f>
        <v>168.2</v>
      </c>
      <c r="U9" s="13"/>
      <c r="V9" s="15">
        <f t="shared" si="12"/>
        <v>168.2</v>
      </c>
      <c r="W9" s="26">
        <f>Данные!F57</f>
        <v>448.74</v>
      </c>
      <c r="X9" s="15">
        <f t="shared" si="13"/>
        <v>75478.067999999999</v>
      </c>
      <c r="Y9" s="50"/>
      <c r="Z9" s="51"/>
    </row>
    <row r="10" spans="1:26" s="16" customFormat="1" ht="18.5" x14ac:dyDescent="0.45">
      <c r="A10" s="18"/>
      <c r="B10" s="18" t="s">
        <v>50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3">
        <f>SUM(X8:X9)</f>
        <v>291171.07799999998</v>
      </c>
    </row>
    <row r="11" spans="1:26" s="16" customFormat="1" ht="18.5" x14ac:dyDescent="0.45"/>
    <row r="12" spans="1:26" s="16" customFormat="1" ht="18.5" x14ac:dyDescent="0.45">
      <c r="A12" s="27" t="s">
        <v>51</v>
      </c>
      <c r="B12" s="27"/>
      <c r="C12" s="27"/>
      <c r="D12" s="27"/>
      <c r="E12" s="27"/>
      <c r="F12" s="27"/>
      <c r="G12" s="28"/>
      <c r="H12" s="27"/>
      <c r="I12" s="27"/>
      <c r="J12" s="27"/>
      <c r="K12" s="27"/>
      <c r="L12" s="27"/>
      <c r="M12" s="27"/>
      <c r="N12" s="20"/>
      <c r="O12" s="20"/>
      <c r="P12" s="20"/>
      <c r="Q12" s="20"/>
      <c r="R12" s="20"/>
      <c r="S12" s="20"/>
      <c r="T12" s="20"/>
      <c r="U12" s="21"/>
      <c r="V12" s="21"/>
      <c r="W12" s="19"/>
    </row>
    <row r="13" spans="1:26" s="5" customFormat="1" x14ac:dyDescent="0.35">
      <c r="A13" s="1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  <c r="S13" s="3"/>
      <c r="T13" s="3"/>
      <c r="U13" s="4"/>
      <c r="V13" s="4"/>
      <c r="W13" s="2"/>
    </row>
    <row r="14" spans="1:26" s="5" customFormat="1" x14ac:dyDescent="0.35">
      <c r="B14" s="85" t="s">
        <v>161</v>
      </c>
      <c r="D14" s="124" t="str">
        <f>Данные!Z2</f>
        <v>МДОУ "Детский сад  № 138"</v>
      </c>
      <c r="E14" s="124"/>
    </row>
    <row r="15" spans="1:26" s="5" customFormat="1" x14ac:dyDescent="0.35"/>
    <row r="16" spans="1:26" s="5" customFormat="1" x14ac:dyDescent="0.35"/>
    <row r="17" spans="1:23" s="5" customFormat="1" ht="16.5" customHeight="1" x14ac:dyDescent="0.35">
      <c r="A17" s="85" t="s">
        <v>163</v>
      </c>
      <c r="B17" s="122" t="s">
        <v>162</v>
      </c>
      <c r="C17" s="122"/>
      <c r="D17" s="122"/>
      <c r="E17" s="122"/>
    </row>
    <row r="18" spans="1:23" s="5" customFormat="1" ht="22.5" customHeight="1" x14ac:dyDescent="0.35">
      <c r="A18" s="7" t="s">
        <v>164</v>
      </c>
      <c r="B18" s="121" t="s">
        <v>160</v>
      </c>
      <c r="C18" s="121"/>
      <c r="D18" s="121"/>
      <c r="E18" s="121"/>
      <c r="F18" s="6"/>
      <c r="G18" s="7"/>
      <c r="H18" s="8"/>
      <c r="I18" s="8"/>
      <c r="J18" s="8"/>
      <c r="K18" s="8"/>
      <c r="L18" s="8"/>
      <c r="M18" s="8"/>
      <c r="N18" s="9"/>
      <c r="O18" s="10"/>
      <c r="P18" s="10"/>
      <c r="Q18" s="10"/>
      <c r="R18" s="10"/>
      <c r="S18" s="10"/>
      <c r="T18" s="10"/>
      <c r="U18" s="11"/>
      <c r="V18" s="11"/>
      <c r="W18" s="11"/>
    </row>
  </sheetData>
  <mergeCells count="8">
    <mergeCell ref="D18:E18"/>
    <mergeCell ref="B17:C17"/>
    <mergeCell ref="B18:C18"/>
    <mergeCell ref="B3:X3"/>
    <mergeCell ref="D14:E14"/>
    <mergeCell ref="D17:E17"/>
    <mergeCell ref="B4:X4"/>
    <mergeCell ref="B5:X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4"/>
  <sheetViews>
    <sheetView zoomScale="88" zoomScaleNormal="88" workbookViewId="0">
      <selection activeCell="E54" sqref="E54"/>
    </sheetView>
  </sheetViews>
  <sheetFormatPr defaultRowHeight="15.5" x14ac:dyDescent="0.35"/>
  <cols>
    <col min="1" max="1" width="21.26953125" style="116" customWidth="1"/>
    <col min="2" max="2" width="73.26953125" style="77" customWidth="1"/>
    <col min="3" max="3" width="12.7265625" customWidth="1"/>
  </cols>
  <sheetData>
    <row r="1" spans="1:2" ht="30" x14ac:dyDescent="0.35">
      <c r="A1" s="107" t="s">
        <v>8</v>
      </c>
      <c r="B1" s="96" t="s">
        <v>96</v>
      </c>
    </row>
    <row r="2" spans="1:2" ht="63.75" hidden="1" customHeight="1" x14ac:dyDescent="0.35">
      <c r="A2" s="97" t="s">
        <v>12</v>
      </c>
      <c r="B2" s="98" t="s">
        <v>235</v>
      </c>
    </row>
    <row r="3" spans="1:2" ht="63.75" hidden="1" customHeight="1" x14ac:dyDescent="0.35">
      <c r="A3" s="99" t="s">
        <v>75</v>
      </c>
      <c r="B3" s="98" t="s">
        <v>236</v>
      </c>
    </row>
    <row r="4" spans="1:2" ht="63.75" hidden="1" customHeight="1" x14ac:dyDescent="0.35">
      <c r="A4" s="99" t="s">
        <v>76</v>
      </c>
      <c r="B4" s="98" t="s">
        <v>166</v>
      </c>
    </row>
    <row r="5" spans="1:2" ht="63.75" hidden="1" customHeight="1" x14ac:dyDescent="0.35">
      <c r="A5" s="97" t="s">
        <v>13</v>
      </c>
      <c r="B5" s="98" t="s">
        <v>167</v>
      </c>
    </row>
    <row r="6" spans="1:2" ht="63.75" hidden="1" customHeight="1" x14ac:dyDescent="0.35">
      <c r="A6" s="97" t="s">
        <v>14</v>
      </c>
      <c r="B6" s="98" t="s">
        <v>168</v>
      </c>
    </row>
    <row r="7" spans="1:2" ht="63.75" hidden="1" customHeight="1" x14ac:dyDescent="0.35">
      <c r="A7" s="99" t="s">
        <v>77</v>
      </c>
      <c r="B7" s="104" t="s">
        <v>169</v>
      </c>
    </row>
    <row r="8" spans="1:2" ht="84.75" hidden="1" customHeight="1" x14ac:dyDescent="0.35">
      <c r="A8" s="97" t="s">
        <v>16</v>
      </c>
      <c r="B8" s="98" t="s">
        <v>170</v>
      </c>
    </row>
    <row r="9" spans="1:2" ht="63.75" hidden="1" customHeight="1" x14ac:dyDescent="0.35">
      <c r="A9" s="99" t="s">
        <v>78</v>
      </c>
      <c r="B9" s="108" t="s">
        <v>79</v>
      </c>
    </row>
    <row r="10" spans="1:2" ht="63.75" hidden="1" customHeight="1" x14ac:dyDescent="0.35">
      <c r="A10" s="97" t="s">
        <v>15</v>
      </c>
      <c r="B10" s="98" t="s">
        <v>171</v>
      </c>
    </row>
    <row r="11" spans="1:2" ht="63.75" hidden="1" customHeight="1" x14ac:dyDescent="0.35">
      <c r="A11" s="97" t="s">
        <v>17</v>
      </c>
      <c r="B11" s="98" t="s">
        <v>172</v>
      </c>
    </row>
    <row r="12" spans="1:2" ht="63.75" hidden="1" customHeight="1" x14ac:dyDescent="0.35">
      <c r="A12" s="99" t="s">
        <v>80</v>
      </c>
      <c r="B12" s="98" t="s">
        <v>173</v>
      </c>
    </row>
    <row r="13" spans="1:2" ht="63.75" hidden="1" customHeight="1" x14ac:dyDescent="0.35">
      <c r="A13" s="97" t="s">
        <v>33</v>
      </c>
      <c r="B13" s="98" t="s">
        <v>174</v>
      </c>
    </row>
    <row r="14" spans="1:2" ht="81" hidden="1" customHeight="1" x14ac:dyDescent="0.35">
      <c r="A14" s="100" t="s">
        <v>34</v>
      </c>
      <c r="B14" s="98" t="s">
        <v>175</v>
      </c>
    </row>
    <row r="15" spans="1:2" ht="86.25" hidden="1" customHeight="1" x14ac:dyDescent="0.35">
      <c r="A15" s="100" t="s">
        <v>35</v>
      </c>
      <c r="B15" s="98" t="s">
        <v>176</v>
      </c>
    </row>
    <row r="16" spans="1:2" ht="94.5" hidden="1" customHeight="1" x14ac:dyDescent="0.35">
      <c r="A16" s="100" t="s">
        <v>36</v>
      </c>
      <c r="B16" s="98" t="s">
        <v>177</v>
      </c>
    </row>
    <row r="17" spans="1:2" ht="63.75" hidden="1" customHeight="1" x14ac:dyDescent="0.35">
      <c r="A17" s="100" t="s">
        <v>37</v>
      </c>
      <c r="B17" s="98" t="s">
        <v>178</v>
      </c>
    </row>
    <row r="18" spans="1:2" ht="85.5" hidden="1" customHeight="1" x14ac:dyDescent="0.35">
      <c r="A18" s="99" t="s">
        <v>179</v>
      </c>
      <c r="B18" s="98" t="s">
        <v>180</v>
      </c>
    </row>
    <row r="19" spans="1:2" ht="63.75" hidden="1" customHeight="1" x14ac:dyDescent="0.35">
      <c r="A19" s="99" t="s">
        <v>81</v>
      </c>
      <c r="B19" s="98" t="s">
        <v>181</v>
      </c>
    </row>
    <row r="20" spans="1:2" ht="75.650000000000006" hidden="1" customHeight="1" x14ac:dyDescent="0.35">
      <c r="A20" s="99" t="s">
        <v>82</v>
      </c>
      <c r="B20" s="98" t="s">
        <v>182</v>
      </c>
    </row>
    <row r="21" spans="1:2" ht="93.75" hidden="1" customHeight="1" x14ac:dyDescent="0.35">
      <c r="A21" s="99" t="s">
        <v>150</v>
      </c>
      <c r="B21" s="98" t="s">
        <v>183</v>
      </c>
    </row>
    <row r="22" spans="1:2" ht="72.75" hidden="1" customHeight="1" x14ac:dyDescent="0.35">
      <c r="A22" s="99" t="s">
        <v>83</v>
      </c>
      <c r="B22" s="98" t="s">
        <v>184</v>
      </c>
    </row>
    <row r="23" spans="1:2" ht="63.75" hidden="1" customHeight="1" x14ac:dyDescent="0.35">
      <c r="A23" s="99" t="s">
        <v>151</v>
      </c>
      <c r="B23" s="98" t="s">
        <v>185</v>
      </c>
    </row>
    <row r="24" spans="1:2" ht="63.75" hidden="1" customHeight="1" x14ac:dyDescent="0.35">
      <c r="A24" s="99" t="s">
        <v>152</v>
      </c>
      <c r="B24" s="98" t="s">
        <v>186</v>
      </c>
    </row>
    <row r="25" spans="1:2" ht="63.75" hidden="1" customHeight="1" x14ac:dyDescent="0.35">
      <c r="A25" s="97" t="s">
        <v>23</v>
      </c>
      <c r="B25" s="98" t="s">
        <v>187</v>
      </c>
    </row>
    <row r="26" spans="1:2" ht="63.75" hidden="1" customHeight="1" x14ac:dyDescent="0.35">
      <c r="A26" s="97" t="s">
        <v>22</v>
      </c>
      <c r="B26" s="98" t="s">
        <v>188</v>
      </c>
    </row>
    <row r="27" spans="1:2" ht="63.75" hidden="1" customHeight="1" x14ac:dyDescent="0.35">
      <c r="A27" s="99" t="s">
        <v>84</v>
      </c>
      <c r="B27" s="98" t="s">
        <v>189</v>
      </c>
    </row>
    <row r="28" spans="1:2" ht="63.75" hidden="1" customHeight="1" x14ac:dyDescent="0.35">
      <c r="A28" s="99" t="s">
        <v>85</v>
      </c>
      <c r="B28" s="98" t="s">
        <v>190</v>
      </c>
    </row>
    <row r="29" spans="1:2" ht="63.75" hidden="1" customHeight="1" x14ac:dyDescent="0.35">
      <c r="A29" s="99" t="s">
        <v>86</v>
      </c>
      <c r="B29" s="98" t="s">
        <v>189</v>
      </c>
    </row>
    <row r="30" spans="1:2" ht="63.75" hidden="1" customHeight="1" x14ac:dyDescent="0.35">
      <c r="A30" s="99" t="s">
        <v>87</v>
      </c>
      <c r="B30" s="98" t="s">
        <v>190</v>
      </c>
    </row>
    <row r="31" spans="1:2" ht="63.75" hidden="1" customHeight="1" x14ac:dyDescent="0.35">
      <c r="A31" s="101" t="s">
        <v>88</v>
      </c>
      <c r="B31" s="102" t="s">
        <v>191</v>
      </c>
    </row>
    <row r="32" spans="1:2" ht="63.75" hidden="1" customHeight="1" x14ac:dyDescent="0.35">
      <c r="A32" s="99" t="s">
        <v>192</v>
      </c>
      <c r="B32" s="98" t="s">
        <v>193</v>
      </c>
    </row>
    <row r="33" spans="1:2" ht="63.75" hidden="1" customHeight="1" x14ac:dyDescent="0.35">
      <c r="A33" s="97" t="s">
        <v>45</v>
      </c>
      <c r="B33" s="98" t="s">
        <v>194</v>
      </c>
    </row>
    <row r="34" spans="1:2" ht="217.5" hidden="1" customHeight="1" x14ac:dyDescent="0.35">
      <c r="A34" s="99" t="s">
        <v>89</v>
      </c>
      <c r="B34" s="98" t="s">
        <v>195</v>
      </c>
    </row>
    <row r="35" spans="1:2" ht="105" hidden="1" customHeight="1" x14ac:dyDescent="0.35">
      <c r="A35" s="99" t="s">
        <v>90</v>
      </c>
      <c r="B35" s="98" t="s">
        <v>196</v>
      </c>
    </row>
    <row r="36" spans="1:2" ht="63.75" hidden="1" customHeight="1" x14ac:dyDescent="0.35">
      <c r="A36" s="97" t="s">
        <v>65</v>
      </c>
      <c r="B36" s="109" t="s">
        <v>197</v>
      </c>
    </row>
    <row r="37" spans="1:2" ht="63.75" hidden="1" customHeight="1" x14ac:dyDescent="0.35">
      <c r="A37" s="97" t="s">
        <v>47</v>
      </c>
      <c r="B37" s="98" t="s">
        <v>198</v>
      </c>
    </row>
    <row r="38" spans="1:2" ht="63.75" hidden="1" customHeight="1" x14ac:dyDescent="0.35">
      <c r="A38" s="98" t="s">
        <v>43</v>
      </c>
      <c r="B38" s="98" t="s">
        <v>199</v>
      </c>
    </row>
    <row r="39" spans="1:2" ht="63.75" hidden="1" customHeight="1" x14ac:dyDescent="0.35">
      <c r="A39" s="97" t="s">
        <v>24</v>
      </c>
      <c r="B39" s="98" t="s">
        <v>200</v>
      </c>
    </row>
    <row r="40" spans="1:2" ht="63.75" hidden="1" customHeight="1" x14ac:dyDescent="0.35">
      <c r="A40" s="97" t="s">
        <v>29</v>
      </c>
      <c r="B40" s="98" t="s">
        <v>201</v>
      </c>
    </row>
    <row r="41" spans="1:2" ht="63.75" hidden="1" customHeight="1" x14ac:dyDescent="0.35">
      <c r="A41" s="99" t="s">
        <v>91</v>
      </c>
      <c r="B41" s="98" t="s">
        <v>202</v>
      </c>
    </row>
    <row r="42" spans="1:2" ht="63.75" hidden="1" customHeight="1" x14ac:dyDescent="0.35">
      <c r="A42" s="97" t="s">
        <v>20</v>
      </c>
      <c r="B42" s="98" t="s">
        <v>203</v>
      </c>
    </row>
    <row r="43" spans="1:2" ht="63.75" hidden="1" customHeight="1" x14ac:dyDescent="0.35">
      <c r="A43" s="99" t="s">
        <v>92</v>
      </c>
      <c r="B43" s="98" t="s">
        <v>204</v>
      </c>
    </row>
    <row r="44" spans="1:2" ht="125.25" hidden="1" customHeight="1" x14ac:dyDescent="0.35">
      <c r="A44" s="103" t="s">
        <v>205</v>
      </c>
      <c r="B44" s="98" t="s">
        <v>206</v>
      </c>
    </row>
    <row r="45" spans="1:2" ht="63.75" hidden="1" customHeight="1" x14ac:dyDescent="0.35">
      <c r="A45" s="99" t="s">
        <v>93</v>
      </c>
      <c r="B45" s="98" t="s">
        <v>207</v>
      </c>
    </row>
    <row r="46" spans="1:2" ht="180.75" hidden="1" customHeight="1" x14ac:dyDescent="0.35">
      <c r="A46" s="99" t="s">
        <v>153</v>
      </c>
      <c r="B46" s="98" t="s">
        <v>208</v>
      </c>
    </row>
    <row r="47" spans="1:2" ht="63.75" hidden="1" customHeight="1" x14ac:dyDescent="0.35">
      <c r="A47" s="97" t="s">
        <v>59</v>
      </c>
      <c r="B47" s="98" t="s">
        <v>209</v>
      </c>
    </row>
    <row r="48" spans="1:2" ht="231" hidden="1" customHeight="1" x14ac:dyDescent="0.35">
      <c r="A48" s="99" t="s">
        <v>94</v>
      </c>
      <c r="B48" s="98" t="s">
        <v>210</v>
      </c>
    </row>
    <row r="49" spans="1:2" ht="97.5" hidden="1" customHeight="1" x14ac:dyDescent="0.35">
      <c r="A49" s="97" t="s">
        <v>55</v>
      </c>
      <c r="B49" s="98" t="s">
        <v>211</v>
      </c>
    </row>
    <row r="50" spans="1:2" ht="159" hidden="1" customHeight="1" x14ac:dyDescent="0.35">
      <c r="A50" s="99" t="s">
        <v>212</v>
      </c>
      <c r="B50" s="98" t="s">
        <v>213</v>
      </c>
    </row>
    <row r="51" spans="1:2" ht="81" hidden="1" customHeight="1" x14ac:dyDescent="0.35">
      <c r="A51" s="99" t="s">
        <v>95</v>
      </c>
      <c r="B51" s="98" t="s">
        <v>214</v>
      </c>
    </row>
    <row r="52" spans="1:2" ht="63.75" hidden="1" customHeight="1" x14ac:dyDescent="0.35">
      <c r="A52" s="97" t="s">
        <v>58</v>
      </c>
      <c r="B52" s="98" t="s">
        <v>215</v>
      </c>
    </row>
    <row r="53" spans="1:2" ht="63.75" hidden="1" customHeight="1" x14ac:dyDescent="0.35">
      <c r="A53" s="104" t="s">
        <v>138</v>
      </c>
      <c r="B53" s="110" t="s">
        <v>216</v>
      </c>
    </row>
    <row r="54" spans="1:2" ht="263.25" customHeight="1" x14ac:dyDescent="0.35">
      <c r="A54" s="105" t="s">
        <v>234</v>
      </c>
      <c r="B54" s="111" t="s">
        <v>237</v>
      </c>
    </row>
    <row r="55" spans="1:2" ht="169.5" customHeight="1" x14ac:dyDescent="0.35">
      <c r="A55" s="105" t="s">
        <v>233</v>
      </c>
      <c r="B55" s="112" t="s">
        <v>238</v>
      </c>
    </row>
    <row r="56" spans="1:2" ht="125.25" hidden="1" customHeight="1" x14ac:dyDescent="0.35">
      <c r="A56" s="106" t="s">
        <v>141</v>
      </c>
      <c r="B56" s="113" t="s">
        <v>217</v>
      </c>
    </row>
    <row r="57" spans="1:2" ht="62" hidden="1" x14ac:dyDescent="0.35">
      <c r="A57" s="90" t="s">
        <v>218</v>
      </c>
      <c r="B57" s="106" t="s">
        <v>219</v>
      </c>
    </row>
    <row r="58" spans="1:2" ht="46.5" hidden="1" x14ac:dyDescent="0.35">
      <c r="A58" s="90" t="s">
        <v>143</v>
      </c>
      <c r="B58" s="106" t="s">
        <v>220</v>
      </c>
    </row>
    <row r="59" spans="1:2" ht="62" hidden="1" x14ac:dyDescent="0.35">
      <c r="A59" s="90" t="s">
        <v>221</v>
      </c>
      <c r="B59" s="106" t="s">
        <v>222</v>
      </c>
    </row>
    <row r="60" spans="1:2" ht="31" hidden="1" x14ac:dyDescent="0.35">
      <c r="A60" s="91" t="s">
        <v>223</v>
      </c>
      <c r="B60" s="114" t="s">
        <v>224</v>
      </c>
    </row>
    <row r="61" spans="1:2" ht="75" hidden="1" customHeight="1" x14ac:dyDescent="0.35">
      <c r="A61" s="92" t="s">
        <v>146</v>
      </c>
      <c r="B61" s="106" t="s">
        <v>226</v>
      </c>
    </row>
    <row r="62" spans="1:2" ht="62" hidden="1" x14ac:dyDescent="0.35">
      <c r="A62" s="106" t="s">
        <v>48</v>
      </c>
      <c r="B62" s="115" t="s">
        <v>227</v>
      </c>
    </row>
    <row r="63" spans="1:2" ht="62" hidden="1" x14ac:dyDescent="0.35">
      <c r="A63" s="106" t="s">
        <v>49</v>
      </c>
      <c r="B63" s="115" t="s">
        <v>227</v>
      </c>
    </row>
    <row r="64" spans="1:2" ht="46.5" hidden="1" x14ac:dyDescent="0.35">
      <c r="A64" s="106" t="s">
        <v>147</v>
      </c>
      <c r="B64" s="113" t="s">
        <v>225</v>
      </c>
    </row>
  </sheetData>
  <autoFilter ref="A1:C52" xr:uid="{00000000-0009-0000-0000-000002000000}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"/>
  <sheetViews>
    <sheetView tabSelected="1" zoomScale="55" zoomScaleNormal="55" workbookViewId="0">
      <selection activeCell="C3" sqref="C3"/>
    </sheetView>
  </sheetViews>
  <sheetFormatPr defaultRowHeight="14.5" x14ac:dyDescent="0.35"/>
  <cols>
    <col min="1" max="1" width="6" style="74" customWidth="1"/>
    <col min="2" max="2" width="19.26953125" style="74" customWidth="1"/>
    <col min="3" max="3" width="46" style="74" customWidth="1"/>
    <col min="4" max="4" width="15" style="74" customWidth="1"/>
    <col min="5" max="5" width="20" style="74" customWidth="1"/>
    <col min="6" max="6" width="14.7265625" style="74" customWidth="1"/>
    <col min="7" max="7" width="16.81640625" style="74" customWidth="1"/>
    <col min="8" max="8" width="20.26953125" style="74" customWidth="1"/>
  </cols>
  <sheetData>
    <row r="1" spans="1:8" ht="15.5" x14ac:dyDescent="0.35">
      <c r="A1" s="127" t="s">
        <v>241</v>
      </c>
      <c r="B1" s="127"/>
      <c r="C1" s="127"/>
      <c r="D1" s="127"/>
      <c r="E1" s="127"/>
      <c r="F1" s="127"/>
      <c r="G1" s="127"/>
      <c r="H1" s="127"/>
    </row>
    <row r="2" spans="1:8" ht="45" x14ac:dyDescent="0.35">
      <c r="A2" s="34" t="s">
        <v>9</v>
      </c>
      <c r="B2" s="35" t="s">
        <v>8</v>
      </c>
      <c r="C2" s="80" t="s">
        <v>96</v>
      </c>
      <c r="D2" s="80" t="s">
        <v>97</v>
      </c>
      <c r="E2" s="80" t="s">
        <v>231</v>
      </c>
      <c r="F2" s="80" t="s">
        <v>98</v>
      </c>
      <c r="G2" s="36" t="s">
        <v>1</v>
      </c>
      <c r="H2" s="36" t="s">
        <v>0</v>
      </c>
    </row>
    <row r="3" spans="1:8" ht="356.5" x14ac:dyDescent="0.35">
      <c r="A3" s="79">
        <v>1</v>
      </c>
      <c r="B3" s="94" t="s">
        <v>232</v>
      </c>
      <c r="C3" s="95" t="str">
        <f>Характеристика!B54</f>
        <v>ГОСТ 31797-2012;Мясо говядина на кости, охлажденное, 1 категории.      Отруб соответствует ГОСТу 31797-2012.                                         Упаковка соответствует п.5.6 ГОСТа 31797-2012;                                    Вид мяса по способу обработки: На кости;                                               Вид мяса по способу разделки: Отруб;                                                        Вес отруба: 4кг;                                                                                  Цвет поверхности:бледно-красного цвета;                                                                                                 Мышцы на разрезе: Слегка влажные, не оставляют влажного пятна на фильтрованной бумаге; цвет светло-красного;                                 Консистенция: На разрезе мяса плотное, упругое; образующаяся при надавливании пальцем ямка быстро выравнивается;                                                                                  Запах Специфический, свойственный свежему мясу;                           Состояние жира: Имеет желтоватый  цвет; консистенция твердая, при надавливании крошится.                                                                   Состояние сухожилий: Сухожилия упругие, плотные, поверхность суставов гладкая, блестящая. Страна происхождения: Российская Федерация</v>
      </c>
      <c r="D3" s="83" t="s">
        <v>100</v>
      </c>
      <c r="E3" s="117">
        <f>анализ!C8</f>
        <v>377</v>
      </c>
      <c r="F3" s="129" t="s">
        <v>99</v>
      </c>
      <c r="G3" s="81">
        <f>анализ!W8</f>
        <v>572.13</v>
      </c>
      <c r="H3" s="82">
        <f t="shared" ref="H3:H4" si="0">E3*G3</f>
        <v>215693.01</v>
      </c>
    </row>
    <row r="4" spans="1:8" ht="201.5" x14ac:dyDescent="0.35">
      <c r="A4" s="79">
        <v>2</v>
      </c>
      <c r="B4" s="94" t="s">
        <v>233</v>
      </c>
      <c r="C4" s="95" t="str">
        <f>VLOOKUP(B4:B56,Характеристика!$A$2:$B$64,2,FALSE)</f>
        <v>ГОСТ Р 54366-2011; ГОСТ 32244-2013                                                        Вид субпродукта: Печень;                                                                       Субпродукт в полимерной пленке и коробка картонная:Да;                                                                                                 Внешний вид: Без наружных кровеносных сосудов и желчных протоков; без лимфатических узлов, желчного пузыря и прирезей посторонних тканей                                                                                                Цвет: светло-коричневого с оттенками;                                                    Запах: свойственный доброкачественным субпродуктам, характерный для конкретного наименования, без постороннего. Страна происхождения: Российская Федерация</v>
      </c>
      <c r="D4" s="83" t="s">
        <v>100</v>
      </c>
      <c r="E4" s="117">
        <f>анализ!C9</f>
        <v>168.2</v>
      </c>
      <c r="F4" s="130"/>
      <c r="G4" s="81">
        <f>анализ!W9</f>
        <v>448.74</v>
      </c>
      <c r="H4" s="82">
        <f t="shared" si="0"/>
        <v>75478.067999999999</v>
      </c>
    </row>
    <row r="5" spans="1:8" ht="15.5" x14ac:dyDescent="0.35">
      <c r="A5" s="75"/>
      <c r="B5" s="75" t="s">
        <v>149</v>
      </c>
      <c r="C5" s="75"/>
      <c r="D5" s="75"/>
      <c r="E5" s="75"/>
      <c r="F5" s="75"/>
      <c r="G5" s="75"/>
      <c r="H5" s="84">
        <f>SUM(H3:H4)</f>
        <v>291171.07799999998</v>
      </c>
    </row>
    <row r="6" spans="1:8" ht="15.5" x14ac:dyDescent="0.35">
      <c r="A6" s="131" t="s">
        <v>239</v>
      </c>
      <c r="B6" s="132"/>
      <c r="C6" s="132"/>
      <c r="D6" s="132"/>
      <c r="E6" s="132"/>
      <c r="F6" s="132"/>
      <c r="G6" s="133"/>
      <c r="H6" s="84">
        <f>H5*5/105</f>
        <v>13865.289428571428</v>
      </c>
    </row>
    <row r="7" spans="1:8" ht="15.5" x14ac:dyDescent="0.35">
      <c r="A7" s="128" t="str">
        <f>Данные!AB2</f>
        <v>Л.В.Жорина</v>
      </c>
      <c r="B7" s="128"/>
      <c r="C7" s="128"/>
      <c r="D7" s="76"/>
      <c r="E7" s="76"/>
      <c r="F7" s="76"/>
      <c r="G7" s="128" t="str">
        <f>Данные!AB6</f>
        <v>Х.К.Даврешян</v>
      </c>
      <c r="H7" s="128"/>
    </row>
  </sheetData>
  <mergeCells count="5">
    <mergeCell ref="A1:H1"/>
    <mergeCell ref="A7:C7"/>
    <mergeCell ref="G7:H7"/>
    <mergeCell ref="F3:F4"/>
    <mergeCell ref="A6:G6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анализ</vt:lpstr>
      <vt:lpstr>Характеристика</vt:lpstr>
      <vt:lpstr>Спецификация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2024-12-11T14:43:31Z</cp:lastPrinted>
  <dcterms:created xsi:type="dcterms:W3CDTF">2020-11-24T12:04:59Z</dcterms:created>
  <dcterms:modified xsi:type="dcterms:W3CDTF">2024-12-11T14:43:34Z</dcterms:modified>
</cp:coreProperties>
</file>